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歷年會計查帳\113亞東\"/>
    </mc:Choice>
  </mc:AlternateContent>
  <xr:revisionPtr revIDLastSave="0" documentId="8_{89F476AA-96E9-4CB5-AE89-CBAC5B37618F}" xr6:coauthVersionLast="47" xr6:coauthVersionMax="47" xr10:uidLastSave="{00000000-0000-0000-0000-000000000000}"/>
  <bookViews>
    <workbookView xWindow="-120" yWindow="-120" windowWidth="19440" windowHeight="10320" tabRatio="754" xr2:uid="{00000000-000D-0000-FFFF-FFFF00000000}"/>
  </bookViews>
  <sheets>
    <sheet name="平衡表" sheetId="1" r:id="rId1"/>
    <sheet name="收支餘絀表" sheetId="2" r:id="rId2"/>
    <sheet name="現金流量表" sheetId="7" r:id="rId3"/>
    <sheet name="現金收支概況表" sheetId="6" r:id="rId4"/>
    <sheet name="固定資產無形資產變動表" sheetId="3" r:id="rId5"/>
    <sheet name="收入明細" sheetId="4" r:id="rId6"/>
    <sheet name="支出明細表" sheetId="8" r:id="rId7"/>
    <sheet name="各科目明細表" sheetId="9" r:id="rId8"/>
  </sheets>
  <definedNames>
    <definedName name="_xlnm.Print_Area" localSheetId="7">各科目明細表!$A$1:$G$453</definedName>
    <definedName name="_xlnm.Print_Area" localSheetId="4">固定資產無形資產變動表!$A$1:$H$94</definedName>
    <definedName name="_xlnm.Print_Titles" localSheetId="6">支出明細表!$1:$5</definedName>
    <definedName name="_xlnm.Print_Titles" localSheetId="7">各科目明細表!$1:$5</definedName>
    <definedName name="_xlnm.Print_Titles" localSheetId="5">收入明細!$1:$5</definedName>
    <definedName name="_xlnm.Print_Titles" localSheetId="4">固定資產無形資產變動表!$1:$4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2" l="1"/>
  <c r="F451" i="9" l="1"/>
  <c r="E415" i="9"/>
  <c r="E390" i="9"/>
  <c r="E381" i="9"/>
  <c r="E378" i="9"/>
  <c r="E358" i="9"/>
  <c r="E348" i="9"/>
  <c r="E344" i="9"/>
  <c r="F340" i="9"/>
  <c r="F337" i="9"/>
  <c r="F331" i="9"/>
  <c r="F329" i="9"/>
  <c r="F312" i="9"/>
  <c r="F290" i="9"/>
  <c r="F287" i="9"/>
  <c r="F212" i="9"/>
  <c r="F206" i="9"/>
  <c r="G199" i="9"/>
  <c r="E199" i="9"/>
  <c r="F195" i="9"/>
  <c r="F192" i="9"/>
  <c r="F191" i="9"/>
  <c r="G190" i="9" s="1"/>
  <c r="F174" i="9"/>
  <c r="F171" i="9" s="1"/>
  <c r="F166" i="9"/>
  <c r="F165" i="9"/>
  <c r="E140" i="9"/>
  <c r="E127" i="9"/>
  <c r="F126" i="9"/>
  <c r="F108" i="9"/>
  <c r="F88" i="9"/>
  <c r="G87" i="9" s="1"/>
  <c r="G82" i="9"/>
  <c r="F67" i="9"/>
  <c r="F66" i="9"/>
  <c r="F63" i="9"/>
  <c r="G62" i="9" s="1"/>
  <c r="F58" i="9"/>
  <c r="F43" i="9"/>
  <c r="F19" i="9"/>
  <c r="F16" i="9"/>
  <c r="G15" i="9"/>
  <c r="F9" i="9"/>
  <c r="G7" i="9" s="1"/>
  <c r="F8" i="9"/>
  <c r="G205" i="9" l="1"/>
  <c r="G310" i="9"/>
  <c r="F376" i="9"/>
  <c r="G339" i="9" s="1"/>
  <c r="G124" i="9"/>
  <c r="G6" i="9"/>
  <c r="G204" i="9"/>
  <c r="E19" i="4" l="1"/>
  <c r="F19" i="4"/>
  <c r="E36" i="3"/>
  <c r="G52" i="3"/>
  <c r="G8" i="3"/>
  <c r="F8" i="3"/>
  <c r="E8" i="3"/>
  <c r="D55" i="3"/>
  <c r="D54" i="3"/>
  <c r="G60" i="3"/>
  <c r="F60" i="3"/>
  <c r="E60" i="3"/>
  <c r="D60" i="3"/>
  <c r="D8" i="3"/>
  <c r="C94" i="3"/>
  <c r="D37" i="8"/>
  <c r="E34" i="8"/>
  <c r="F34" i="8" s="1"/>
  <c r="D26" i="8"/>
  <c r="C37" i="8"/>
  <c r="C26" i="8"/>
  <c r="C16" i="4"/>
  <c r="D12" i="4"/>
  <c r="F24" i="6"/>
  <c r="E41" i="6"/>
  <c r="E37" i="6"/>
  <c r="E29" i="6"/>
  <c r="E15" i="6"/>
  <c r="F14" i="6" s="1"/>
  <c r="E21" i="2"/>
  <c r="F21" i="2"/>
  <c r="A26" i="2"/>
  <c r="A13" i="2"/>
  <c r="C41" i="1"/>
  <c r="D23" i="1"/>
  <c r="E30" i="6" l="1"/>
  <c r="E38" i="6" s="1"/>
  <c r="E42" i="6" s="1"/>
  <c r="G87" i="3"/>
  <c r="G86" i="3" s="1"/>
  <c r="F87" i="3"/>
  <c r="F86" i="3" s="1"/>
  <c r="E87" i="3"/>
  <c r="E86" i="3" s="1"/>
  <c r="H86" i="3" s="1"/>
  <c r="H89" i="3"/>
  <c r="G82" i="3"/>
  <c r="H82" i="3" s="1"/>
  <c r="H76" i="3"/>
  <c r="F25" i="3" l="1"/>
  <c r="E25" i="3"/>
  <c r="D25" i="3"/>
  <c r="D7" i="3" s="1"/>
  <c r="H53" i="3"/>
  <c r="G25" i="3"/>
  <c r="H25" i="3" l="1"/>
  <c r="D20" i="4"/>
  <c r="F19" i="6" l="1"/>
  <c r="D27" i="7"/>
  <c r="C27" i="7"/>
  <c r="D34" i="7"/>
  <c r="D8" i="7"/>
  <c r="D14" i="7" s="1"/>
  <c r="D17" i="7" s="1"/>
  <c r="C43" i="1"/>
  <c r="C38" i="1"/>
  <c r="C37" i="1" s="1"/>
  <c r="C34" i="1"/>
  <c r="C30" i="1"/>
  <c r="C29" i="1"/>
  <c r="C25" i="1"/>
  <c r="C17" i="1"/>
  <c r="C13" i="1"/>
  <c r="C8" i="1"/>
  <c r="C45" i="1" l="1"/>
  <c r="C28" i="1"/>
  <c r="D35" i="7"/>
  <c r="D37" i="7" s="1"/>
  <c r="B41" i="1" l="1"/>
  <c r="E37" i="8" l="1"/>
  <c r="F37" i="8" s="1"/>
  <c r="E36" i="8"/>
  <c r="F36" i="8" s="1"/>
  <c r="D35" i="8"/>
  <c r="E33" i="8"/>
  <c r="F33" i="8" s="1"/>
  <c r="E32" i="8"/>
  <c r="F32" i="8" s="1"/>
  <c r="E31" i="8"/>
  <c r="F31" i="8" s="1"/>
  <c r="E30" i="8"/>
  <c r="F30" i="8" s="1"/>
  <c r="E29" i="8"/>
  <c r="F29" i="8" s="1"/>
  <c r="E28" i="8"/>
  <c r="F28" i="8" s="1"/>
  <c r="E27" i="8"/>
  <c r="F27" i="8" s="1"/>
  <c r="E26" i="8"/>
  <c r="F26" i="8" s="1"/>
  <c r="D25" i="8"/>
  <c r="C25" i="8"/>
  <c r="E24" i="8"/>
  <c r="F24" i="8" s="1"/>
  <c r="E23" i="8"/>
  <c r="F23" i="8" s="1"/>
  <c r="E22" i="8"/>
  <c r="F22" i="8" s="1"/>
  <c r="E21" i="8"/>
  <c r="F21" i="8" s="1"/>
  <c r="E20" i="8"/>
  <c r="F20" i="8" s="1"/>
  <c r="E19" i="8"/>
  <c r="F19" i="8" s="1"/>
  <c r="D18" i="8"/>
  <c r="C18" i="8"/>
  <c r="E17" i="8"/>
  <c r="F17" i="8" s="1"/>
  <c r="E16" i="8"/>
  <c r="F16" i="8" s="1"/>
  <c r="E15" i="8"/>
  <c r="F15" i="8" s="1"/>
  <c r="E14" i="8"/>
  <c r="F14" i="8" s="1"/>
  <c r="E13" i="8"/>
  <c r="F13" i="8" s="1"/>
  <c r="D12" i="8"/>
  <c r="C12" i="8"/>
  <c r="E11" i="8"/>
  <c r="F11" i="8" s="1"/>
  <c r="E10" i="8"/>
  <c r="F10" i="8" s="1"/>
  <c r="E9" i="8"/>
  <c r="F9" i="8" s="1"/>
  <c r="E8" i="8"/>
  <c r="F8" i="8" s="1"/>
  <c r="E7" i="8"/>
  <c r="F7" i="8" s="1"/>
  <c r="D6" i="8"/>
  <c r="C6" i="8"/>
  <c r="D38" i="8" l="1"/>
  <c r="C38" i="8"/>
  <c r="E35" i="8"/>
  <c r="F35" i="8" s="1"/>
  <c r="E25" i="8"/>
  <c r="F25" i="8" s="1"/>
  <c r="E18" i="8"/>
  <c r="F18" i="8" s="1"/>
  <c r="E12" i="8"/>
  <c r="F12" i="8" s="1"/>
  <c r="E6" i="8"/>
  <c r="F6" i="8" s="1"/>
  <c r="E38" i="8" l="1"/>
  <c r="F38" i="8" s="1"/>
  <c r="H29" i="3"/>
  <c r="H30" i="3"/>
  <c r="H31" i="3"/>
  <c r="H92" i="3" l="1"/>
  <c r="H91" i="3"/>
  <c r="H47" i="3"/>
  <c r="H87" i="3" l="1"/>
  <c r="A6" i="2" l="1"/>
  <c r="B13" i="1"/>
  <c r="A23" i="2" l="1"/>
  <c r="A27" i="2" s="1"/>
  <c r="H78" i="3" l="1"/>
  <c r="E21" i="4"/>
  <c r="F10" i="6" l="1"/>
  <c r="E20" i="2"/>
  <c r="F20" i="2" s="1"/>
  <c r="F42" i="6" l="1"/>
  <c r="F41" i="6"/>
  <c r="F40" i="6"/>
  <c r="F38" i="6"/>
  <c r="F37" i="6"/>
  <c r="F36" i="6"/>
  <c r="F35" i="6"/>
  <c r="F34" i="6"/>
  <c r="F27" i="6"/>
  <c r="F26" i="6"/>
  <c r="F25" i="6"/>
  <c r="F23" i="6"/>
  <c r="F22" i="6"/>
  <c r="C34" i="7" l="1"/>
  <c r="B34" i="1"/>
  <c r="B17" i="1"/>
  <c r="D15" i="1"/>
  <c r="E15" i="1" s="1"/>
  <c r="E24" i="2" l="1"/>
  <c r="F24" i="2" s="1"/>
  <c r="C37" i="6" l="1"/>
  <c r="C8" i="7"/>
  <c r="C14" i="7" s="1"/>
  <c r="B43" i="1"/>
  <c r="B25" i="1"/>
  <c r="D24" i="1"/>
  <c r="E24" i="1" s="1"/>
  <c r="G81" i="3" l="1"/>
  <c r="F81" i="3"/>
  <c r="E81" i="3"/>
  <c r="D81" i="3"/>
  <c r="H88" i="3"/>
  <c r="H90" i="3"/>
  <c r="H93" i="3"/>
  <c r="H75" i="3" l="1"/>
  <c r="H52" i="3" l="1"/>
  <c r="H77" i="3"/>
  <c r="H24" i="3" l="1"/>
  <c r="H23" i="3"/>
  <c r="H8" i="3" l="1"/>
  <c r="F33" i="6" l="1"/>
  <c r="F31" i="6"/>
  <c r="F30" i="6"/>
  <c r="F29" i="6"/>
  <c r="F21" i="6"/>
  <c r="F20" i="6"/>
  <c r="F18" i="6"/>
  <c r="F13" i="6"/>
  <c r="F17" i="6"/>
  <c r="F12" i="6"/>
  <c r="F11" i="6"/>
  <c r="F9" i="6"/>
  <c r="F8" i="6"/>
  <c r="F7" i="6"/>
  <c r="F6" i="6"/>
  <c r="E19" i="2" l="1"/>
  <c r="F19" i="2" s="1"/>
  <c r="E17" i="2"/>
  <c r="F17" i="2" s="1"/>
  <c r="E9" i="2"/>
  <c r="F9" i="2" s="1"/>
  <c r="E8" i="2"/>
  <c r="F8" i="2" s="1"/>
  <c r="C13" i="4" l="1"/>
  <c r="E10" i="2" s="1"/>
  <c r="F10" i="2" s="1"/>
  <c r="D13" i="4"/>
  <c r="E15" i="4"/>
  <c r="F15" i="4" s="1"/>
  <c r="E7" i="3" l="1"/>
  <c r="E18" i="2" l="1"/>
  <c r="F18" i="2" s="1"/>
  <c r="F7" i="3" l="1"/>
  <c r="C29" i="6" l="1"/>
  <c r="C6" i="4"/>
  <c r="E7" i="2" s="1"/>
  <c r="F7" i="2" s="1"/>
  <c r="C41" i="6"/>
  <c r="C10" i="4"/>
  <c r="E22" i="2" l="1"/>
  <c r="F22" i="2" s="1"/>
  <c r="E14" i="2"/>
  <c r="F14" i="2" s="1"/>
  <c r="C15" i="6"/>
  <c r="D14" i="6" l="1"/>
  <c r="D35" i="6"/>
  <c r="D24" i="6"/>
  <c r="D19" i="6"/>
  <c r="D36" i="6"/>
  <c r="D23" i="6"/>
  <c r="D34" i="6"/>
  <c r="D10" i="6"/>
  <c r="D6" i="6"/>
  <c r="D40" i="6"/>
  <c r="D41" i="6" s="1"/>
  <c r="D25" i="6"/>
  <c r="D33" i="6"/>
  <c r="D22" i="6"/>
  <c r="D7" i="6"/>
  <c r="D21" i="6"/>
  <c r="D15" i="6"/>
  <c r="D13" i="6"/>
  <c r="D18" i="6"/>
  <c r="D12" i="6"/>
  <c r="D27" i="6"/>
  <c r="D17" i="6"/>
  <c r="D11" i="6"/>
  <c r="D26" i="6"/>
  <c r="D9" i="6"/>
  <c r="D31" i="6"/>
  <c r="D20" i="6"/>
  <c r="D8" i="6"/>
  <c r="D44" i="1" l="1"/>
  <c r="E26" i="2" l="1"/>
  <c r="F26" i="2" s="1"/>
  <c r="E44" i="1"/>
  <c r="F15" i="6" l="1"/>
  <c r="C17" i="7"/>
  <c r="C35" i="7" s="1"/>
  <c r="C30" i="6"/>
  <c r="D30" i="6" s="1"/>
  <c r="D43" i="1"/>
  <c r="E43" i="1" s="1"/>
  <c r="E25" i="2" l="1"/>
  <c r="F25" i="2" s="1"/>
  <c r="D9" i="1" l="1"/>
  <c r="E9" i="1" s="1"/>
  <c r="D10" i="1"/>
  <c r="E10" i="1" s="1"/>
  <c r="D11" i="1"/>
  <c r="E11" i="1" s="1"/>
  <c r="D12" i="1"/>
  <c r="E12" i="1" s="1"/>
  <c r="D14" i="1"/>
  <c r="E14" i="1" s="1"/>
  <c r="D16" i="1"/>
  <c r="E16" i="1" s="1"/>
  <c r="D18" i="1"/>
  <c r="D19" i="1"/>
  <c r="D20" i="1"/>
  <c r="D21" i="1"/>
  <c r="D22" i="1"/>
  <c r="D26" i="1"/>
  <c r="E26" i="1" s="1"/>
  <c r="D27" i="1"/>
  <c r="E27" i="1" s="1"/>
  <c r="D31" i="1"/>
  <c r="E31" i="1" s="1"/>
  <c r="D32" i="1"/>
  <c r="E32" i="1" s="1"/>
  <c r="D33" i="1"/>
  <c r="E33" i="1" s="1"/>
  <c r="D35" i="1"/>
  <c r="E35" i="1" s="1"/>
  <c r="D36" i="1"/>
  <c r="E36" i="1" s="1"/>
  <c r="D39" i="1"/>
  <c r="E39" i="1" s="1"/>
  <c r="D40" i="1"/>
  <c r="E40" i="1" s="1"/>
  <c r="B38" i="1"/>
  <c r="B8" i="1"/>
  <c r="B28" i="1" l="1"/>
  <c r="D8" i="1"/>
  <c r="E8" i="1" s="1"/>
  <c r="D17" i="1"/>
  <c r="E17" i="1" s="1"/>
  <c r="D13" i="1"/>
  <c r="E13" i="1" s="1"/>
  <c r="D38" i="1"/>
  <c r="E38" i="1" s="1"/>
  <c r="E7" i="4" l="1"/>
  <c r="E8" i="4"/>
  <c r="E9" i="4"/>
  <c r="H17" i="3" l="1"/>
  <c r="H6" i="3" l="1"/>
  <c r="H68" i="3"/>
  <c r="H67" i="3"/>
  <c r="H27" i="3"/>
  <c r="B37" i="1" l="1"/>
  <c r="D42" i="1"/>
  <c r="E42" i="1" s="1"/>
  <c r="C37" i="7"/>
  <c r="E18" i="1"/>
  <c r="E19" i="1"/>
  <c r="E20" i="1"/>
  <c r="E21" i="1"/>
  <c r="B30" i="1" l="1"/>
  <c r="D30" i="1" l="1"/>
  <c r="E30" i="1" s="1"/>
  <c r="D29" i="6"/>
  <c r="C38" i="6"/>
  <c r="D37" i="6"/>
  <c r="D38" i="6" l="1"/>
  <c r="C42" i="6"/>
  <c r="D42" i="6" s="1"/>
  <c r="E16" i="2" l="1"/>
  <c r="F16" i="2" s="1"/>
  <c r="E12" i="2"/>
  <c r="F12" i="2" s="1"/>
  <c r="F21" i="4"/>
  <c r="F20" i="4" s="1"/>
  <c r="E17" i="4"/>
  <c r="F17" i="4" s="1"/>
  <c r="D16" i="4"/>
  <c r="E14" i="4"/>
  <c r="F14" i="4" s="1"/>
  <c r="F13" i="4" s="1"/>
  <c r="E12" i="4"/>
  <c r="F12" i="4" s="1"/>
  <c r="E11" i="4"/>
  <c r="F11" i="4" s="1"/>
  <c r="D10" i="4"/>
  <c r="F8" i="4"/>
  <c r="F7" i="4"/>
  <c r="D6" i="4"/>
  <c r="D13" i="2" l="1"/>
  <c r="D39" i="8" s="1"/>
  <c r="E15" i="2"/>
  <c r="F15" i="2" s="1"/>
  <c r="D6" i="2"/>
  <c r="D23" i="2" s="1"/>
  <c r="D27" i="2" s="1"/>
  <c r="E11" i="2"/>
  <c r="F11" i="2" s="1"/>
  <c r="E6" i="4"/>
  <c r="F6" i="4" s="1"/>
  <c r="E20" i="4"/>
  <c r="D22" i="4"/>
  <c r="E13" i="4"/>
  <c r="E10" i="4"/>
  <c r="F10" i="4" s="1"/>
  <c r="F9" i="4"/>
  <c r="H85" i="3"/>
  <c r="H84" i="3"/>
  <c r="H83" i="3"/>
  <c r="H80" i="3"/>
  <c r="H79" i="3"/>
  <c r="H74" i="3"/>
  <c r="H73" i="3"/>
  <c r="H72" i="3"/>
  <c r="H71" i="3"/>
  <c r="H70" i="3"/>
  <c r="H69" i="3"/>
  <c r="H66" i="3"/>
  <c r="H65" i="3"/>
  <c r="H64" i="3"/>
  <c r="H60" i="3"/>
  <c r="H62" i="3"/>
  <c r="H61" i="3"/>
  <c r="H59" i="3"/>
  <c r="H58" i="3"/>
  <c r="H57" i="3"/>
  <c r="H56" i="3"/>
  <c r="G55" i="3"/>
  <c r="G54" i="3" s="1"/>
  <c r="F55" i="3"/>
  <c r="F54" i="3" s="1"/>
  <c r="F5" i="3" s="1"/>
  <c r="F94" i="3" s="1"/>
  <c r="E55" i="3"/>
  <c r="E54" i="3" s="1"/>
  <c r="H51" i="3"/>
  <c r="H50" i="3"/>
  <c r="H49" i="3"/>
  <c r="H48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28" i="3"/>
  <c r="H26" i="3"/>
  <c r="H11" i="3"/>
  <c r="H22" i="3"/>
  <c r="H21" i="3"/>
  <c r="H20" i="3"/>
  <c r="H19" i="3"/>
  <c r="H18" i="3"/>
  <c r="H16" i="3"/>
  <c r="H15" i="3"/>
  <c r="H14" i="3"/>
  <c r="H13" i="3"/>
  <c r="H12" i="3"/>
  <c r="H10" i="3"/>
  <c r="H9" i="3"/>
  <c r="H81" i="3" l="1"/>
  <c r="D23" i="4"/>
  <c r="H55" i="3"/>
  <c r="H63" i="3"/>
  <c r="E5" i="3"/>
  <c r="E94" i="3" s="1"/>
  <c r="D5" i="3"/>
  <c r="D94" i="3" s="1"/>
  <c r="G7" i="3"/>
  <c r="G5" i="3" s="1"/>
  <c r="G94" i="3" s="1"/>
  <c r="C13" i="2"/>
  <c r="C39" i="8" s="1"/>
  <c r="C6" i="2"/>
  <c r="E6" i="2" l="1"/>
  <c r="F6" i="2" s="1"/>
  <c r="E13" i="2"/>
  <c r="F13" i="2" s="1"/>
  <c r="H54" i="3"/>
  <c r="C23" i="2"/>
  <c r="C27" i="2" s="1"/>
  <c r="H7" i="3"/>
  <c r="H5" i="3" l="1"/>
  <c r="H94" i="3" s="1"/>
  <c r="E23" i="2"/>
  <c r="F23" i="2" s="1"/>
  <c r="E27" i="2"/>
  <c r="F27" i="2" s="1"/>
  <c r="D25" i="1"/>
  <c r="E25" i="1" s="1"/>
  <c r="D28" i="1" l="1"/>
  <c r="E28" i="1" s="1"/>
  <c r="D34" i="1"/>
  <c r="E34" i="1" s="1"/>
  <c r="B29" i="1"/>
  <c r="B45" i="1" s="1"/>
  <c r="D41" i="1"/>
  <c r="E41" i="1" s="1"/>
  <c r="D37" i="1"/>
  <c r="E37" i="1" s="1"/>
  <c r="D29" i="1" l="1"/>
  <c r="E29" i="1" s="1"/>
  <c r="D45" i="1"/>
  <c r="E45" i="1" s="1"/>
  <c r="E18" i="4"/>
  <c r="F18" i="4" s="1"/>
  <c r="C22" i="4"/>
  <c r="E22" i="4" l="1"/>
  <c r="F22" i="4" s="1"/>
  <c r="C23" i="4"/>
  <c r="E16" i="4"/>
  <c r="F16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房佳樺</author>
  </authors>
  <commentList>
    <comment ref="D19" authorId="0" shapeId="0" xr:uid="{B459F28E-F37B-4EF0-9F49-7B05E7D97D5F}">
      <text>
        <r>
          <rPr>
            <b/>
            <sz val="9"/>
            <color indexed="81"/>
            <rFont val="細明體"/>
            <family val="3"/>
            <charset val="136"/>
          </rPr>
          <t>房佳樺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9" authorId="0" shapeId="0" xr:uid="{4E1672AA-3C6B-40A1-89A1-A31F8C12F0C7}">
      <text>
        <r>
          <rPr>
            <b/>
            <sz val="9"/>
            <color indexed="81"/>
            <rFont val="細明體"/>
            <family val="3"/>
            <charset val="136"/>
          </rPr>
          <t>房佳樺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房佳樺</author>
  </authors>
  <commentList>
    <comment ref="G46" authorId="0" shapeId="0" xr:uid="{4EF266D7-D00C-43B2-8859-15D2C9020F4A}">
      <text>
        <r>
          <rPr>
            <b/>
            <sz val="9"/>
            <color indexed="81"/>
            <rFont val="標楷體"/>
            <family val="4"/>
            <charset val="136"/>
          </rPr>
          <t>房佳樺:</t>
        </r>
        <r>
          <rPr>
            <sz val="9"/>
            <color indexed="81"/>
            <rFont val="標楷體"/>
            <family val="4"/>
            <charset val="136"/>
          </rPr>
          <t xml:space="preserve">
111學年度誤列雜項設備，經會計師查核後才發現，故於112學年度調整至總務處_事務設備</t>
        </r>
      </text>
    </comment>
    <comment ref="G94" authorId="0" shapeId="0" xr:uid="{D7EF56DC-C0BD-4035-9714-92B951BE931C}">
      <text>
        <r>
          <rPr>
            <b/>
            <sz val="9"/>
            <color indexed="81"/>
            <rFont val="標楷體"/>
            <family val="4"/>
            <charset val="136"/>
          </rPr>
          <t>房佳樺:</t>
        </r>
        <r>
          <rPr>
            <sz val="9"/>
            <color indexed="81"/>
            <rFont val="標楷體"/>
            <family val="4"/>
            <charset val="136"/>
          </rPr>
          <t xml:space="preserve">
111學年度誤列雜項設備，經會計師查核後發現，故於112學年度調整至總務處_事務設備</t>
        </r>
      </text>
    </comment>
  </commentList>
</comments>
</file>

<file path=xl/sharedStrings.xml><?xml version="1.0" encoding="utf-8"?>
<sst xmlns="http://schemas.openxmlformats.org/spreadsheetml/2006/main" count="854" uniqueCount="793">
  <si>
    <t>流動資產</t>
  </si>
  <si>
    <t>　現金</t>
  </si>
  <si>
    <t>　銀行存款</t>
  </si>
  <si>
    <t>　預付款項</t>
  </si>
  <si>
    <t>　特種基金</t>
  </si>
  <si>
    <t>固定資產</t>
  </si>
  <si>
    <t>　機械儀器及設備</t>
  </si>
  <si>
    <t>　圖書及博物</t>
  </si>
  <si>
    <t>　其他設備</t>
  </si>
  <si>
    <t>　存出保證金</t>
  </si>
  <si>
    <t>流動負債</t>
  </si>
  <si>
    <t>　應付款項</t>
  </si>
  <si>
    <t>　預收款項</t>
  </si>
  <si>
    <t>　代收款項</t>
  </si>
  <si>
    <t>　存入保證金</t>
  </si>
  <si>
    <t>　指定用途權益基金</t>
  </si>
  <si>
    <t>　未指定用途權益基金</t>
  </si>
  <si>
    <t>餘絀</t>
  </si>
  <si>
    <t>　累積餘絀</t>
  </si>
  <si>
    <t>比較增減</t>
    <phoneticPr fontId="1" type="noConversion"/>
  </si>
  <si>
    <t>(本)年07月31日決算數(1)</t>
    <phoneticPr fontId="1" type="noConversion"/>
  </si>
  <si>
    <t>(上)年07月31日決算數(2)</t>
    <phoneticPr fontId="1" type="noConversion"/>
  </si>
  <si>
    <t>其他資產</t>
    <phoneticPr fontId="1" type="noConversion"/>
  </si>
  <si>
    <t>負債</t>
    <phoneticPr fontId="1" type="noConversion"/>
  </si>
  <si>
    <t>其他負債</t>
    <phoneticPr fontId="1" type="noConversion"/>
  </si>
  <si>
    <t>上年度決算數</t>
  </si>
  <si>
    <t>各項收入</t>
  </si>
  <si>
    <t>　學雜費收入</t>
  </si>
  <si>
    <t>　其他教學活動收入</t>
  </si>
  <si>
    <t>　補助及捐贈收入</t>
  </si>
  <si>
    <t>　財務收入</t>
  </si>
  <si>
    <t>　其他收入</t>
  </si>
  <si>
    <t>各項支出</t>
  </si>
  <si>
    <t>　董事會支出</t>
  </si>
  <si>
    <t>　行政管理支出</t>
  </si>
  <si>
    <t>　教學研究及訓輔支出</t>
  </si>
  <si>
    <t>　獎助學金支出</t>
  </si>
  <si>
    <t>　推廣教育支出</t>
  </si>
  <si>
    <t>　其他教學活動支出</t>
    <phoneticPr fontId="1" type="noConversion"/>
  </si>
  <si>
    <t>　其他支出</t>
  </si>
  <si>
    <t>科目</t>
    <phoneticPr fontId="1" type="noConversion"/>
  </si>
  <si>
    <t>比較增減</t>
    <phoneticPr fontId="1" type="noConversion"/>
  </si>
  <si>
    <t xml:space="preserve">  金額                (3)=(2)-(1)</t>
    <phoneticPr fontId="1" type="noConversion"/>
  </si>
  <si>
    <t xml:space="preserve">   ％           (4)=(3)/(1)*100</t>
    <phoneticPr fontId="1" type="noConversion"/>
  </si>
  <si>
    <t>科  目  名 稱</t>
    <phoneticPr fontId="1" type="noConversion"/>
  </si>
  <si>
    <t>結存</t>
    <phoneticPr fontId="1" type="noConversion"/>
  </si>
  <si>
    <t>　　廣告設計科</t>
  </si>
  <si>
    <t>　　綜合高中部</t>
  </si>
  <si>
    <t>　　資處科</t>
  </si>
  <si>
    <t>　　教務處</t>
  </si>
  <si>
    <t>　　學務處</t>
  </si>
  <si>
    <t>　　心理輔導室</t>
  </si>
  <si>
    <t>　　銅樂器</t>
  </si>
  <si>
    <t>　　實習處</t>
  </si>
  <si>
    <t>　　行政電腦組</t>
  </si>
  <si>
    <t>　　教官室</t>
  </si>
  <si>
    <t>　　中正社大</t>
  </si>
  <si>
    <t>　　總務處</t>
  </si>
  <si>
    <t>　　人事室</t>
  </si>
  <si>
    <t>　　會計室</t>
  </si>
  <si>
    <t>　　校長室</t>
  </si>
  <si>
    <t>　　董事會</t>
  </si>
  <si>
    <t>其他資產</t>
    <phoneticPr fontId="1" type="noConversion"/>
  </si>
  <si>
    <t>固定資產及無形資產合計</t>
  </si>
  <si>
    <t>預算數</t>
  </si>
  <si>
    <t>實際數</t>
  </si>
  <si>
    <t>差異</t>
  </si>
  <si>
    <t>％</t>
  </si>
  <si>
    <t>學雜費收入</t>
    <phoneticPr fontId="3" type="noConversion"/>
  </si>
  <si>
    <t>推廣教育及其他教學活動收入</t>
    <phoneticPr fontId="3" type="noConversion"/>
  </si>
  <si>
    <t>補助及受贈收入</t>
    <phoneticPr fontId="3" type="noConversion"/>
  </si>
  <si>
    <t>財務收入</t>
  </si>
  <si>
    <t>其他收入</t>
  </si>
  <si>
    <t>科目</t>
    <phoneticPr fontId="3" type="noConversion"/>
  </si>
  <si>
    <t>比較</t>
  </si>
  <si>
    <t>備註</t>
  </si>
  <si>
    <t>差異</t>
    <phoneticPr fontId="3" type="noConversion"/>
  </si>
  <si>
    <t>％</t>
    <phoneticPr fontId="3" type="noConversion"/>
  </si>
  <si>
    <t>董事會支出</t>
  </si>
  <si>
    <t>行政管理支出</t>
  </si>
  <si>
    <t xml:space="preserve"> </t>
    <phoneticPr fontId="3" type="noConversion"/>
  </si>
  <si>
    <t>教學研究及訓輔支出</t>
  </si>
  <si>
    <t>推廣教育及其他教學支出</t>
    <phoneticPr fontId="1" type="noConversion"/>
  </si>
  <si>
    <t>其他支出</t>
  </si>
  <si>
    <t>(本)年度</t>
    <phoneticPr fontId="3" type="noConversion"/>
  </si>
  <si>
    <t>佔經常門          現金收入%</t>
    <phoneticPr fontId="3" type="noConversion"/>
  </si>
  <si>
    <t>(上)年度</t>
    <phoneticPr fontId="3" type="noConversion"/>
  </si>
  <si>
    <t>佔經常門          現金收入%</t>
  </si>
  <si>
    <t>經常門現金餘(絀)</t>
    <phoneticPr fontId="3" type="noConversion"/>
  </si>
  <si>
    <t>購置不動產現金支出</t>
    <phoneticPr fontId="3" type="noConversion"/>
  </si>
  <si>
    <t>本期現金餘(絀)</t>
    <phoneticPr fontId="3" type="noConversion"/>
  </si>
  <si>
    <t>(本)學年度</t>
    <phoneticPr fontId="1" type="noConversion"/>
  </si>
  <si>
    <t>(上)學年度</t>
    <phoneticPr fontId="1" type="noConversion"/>
  </si>
  <si>
    <t>營運活動現金流量</t>
    <phoneticPr fontId="1" type="noConversion"/>
  </si>
  <si>
    <t xml:space="preserve"> </t>
    <phoneticPr fontId="1" type="noConversion"/>
  </si>
  <si>
    <t>期初現金及銀行存款餘額</t>
  </si>
  <si>
    <t>期末現金及銀行存款餘額</t>
  </si>
  <si>
    <t>金額                       (3)=(1)-(2)</t>
    <phoneticPr fontId="1" type="noConversion"/>
  </si>
  <si>
    <t xml:space="preserve">  ％(4)=(3)/(2)*100</t>
    <phoneticPr fontId="1" type="noConversion"/>
  </si>
  <si>
    <t>　房屋及建築</t>
    <phoneticPr fontId="1" type="noConversion"/>
  </si>
  <si>
    <t>資產</t>
    <phoneticPr fontId="1" type="noConversion"/>
  </si>
  <si>
    <t>資產總計</t>
    <phoneticPr fontId="1" type="noConversion"/>
  </si>
  <si>
    <t>　應付退休金及離職金</t>
    <phoneticPr fontId="1" type="noConversion"/>
  </si>
  <si>
    <t>負債、權益基金及餘絀總計</t>
    <phoneticPr fontId="1" type="noConversion"/>
  </si>
  <si>
    <t>本期現金及銀行存款淨流入(出)</t>
    <phoneticPr fontId="1" type="noConversion"/>
  </si>
  <si>
    <t>購置動產、無形資產及其他資產現金支出</t>
    <phoneticPr fontId="3" type="noConversion"/>
  </si>
  <si>
    <t>扣減不動產支出前現金餘(絀)</t>
    <phoneticPr fontId="3" type="noConversion"/>
  </si>
  <si>
    <t>獎助學金支出</t>
    <phoneticPr fontId="1" type="noConversion"/>
  </si>
  <si>
    <t>權益基金</t>
    <phoneticPr fontId="1" type="noConversion"/>
  </si>
  <si>
    <t>權益其他項目</t>
    <phoneticPr fontId="1" type="noConversion"/>
  </si>
  <si>
    <t>權益基金及餘絀</t>
    <phoneticPr fontId="1" type="noConversion"/>
  </si>
  <si>
    <t xml:space="preserve">  金融商品未實現餘絀</t>
    <phoneticPr fontId="1" type="noConversion"/>
  </si>
  <si>
    <t>投資活動現金流量:</t>
    <phoneticPr fontId="1" type="noConversion"/>
  </si>
  <si>
    <t>本期餘絀</t>
    <phoneticPr fontId="1" type="noConversion"/>
  </si>
  <si>
    <t>其他綜合餘絀</t>
    <phoneticPr fontId="1" type="noConversion"/>
  </si>
  <si>
    <t>備供出售金融資產           未實現餘絀</t>
    <phoneticPr fontId="1" type="noConversion"/>
  </si>
  <si>
    <t>本期其他綜合餘絀</t>
    <phoneticPr fontId="1" type="noConversion"/>
  </si>
  <si>
    <t>本期綜合餘絀總額</t>
    <phoneticPr fontId="1" type="noConversion"/>
  </si>
  <si>
    <t xml:space="preserve"> </t>
    <phoneticPr fontId="1" type="noConversion"/>
  </si>
  <si>
    <t>(本)年度預算數
(1)</t>
    <phoneticPr fontId="1" type="noConversion"/>
  </si>
  <si>
    <t>(本)年度決算數
(2)</t>
    <phoneticPr fontId="1" type="noConversion"/>
  </si>
  <si>
    <t xml:space="preserve">  推廣教育收入</t>
    <phoneticPr fontId="1" type="noConversion"/>
  </si>
  <si>
    <t>建築物</t>
    <phoneticPr fontId="1" type="noConversion"/>
  </si>
  <si>
    <t>機械儀器及設備</t>
    <phoneticPr fontId="1" type="noConversion"/>
  </si>
  <si>
    <t xml:space="preserve"> 機械儀器設備</t>
    <phoneticPr fontId="1" type="noConversion"/>
  </si>
  <si>
    <t>實驗研究組</t>
    <phoneticPr fontId="1" type="noConversion"/>
  </si>
  <si>
    <t>　　</t>
    <phoneticPr fontId="1" type="noConversion"/>
  </si>
  <si>
    <t>機電科</t>
    <phoneticPr fontId="1" type="noConversion"/>
  </si>
  <si>
    <t>照顧服務科</t>
    <phoneticPr fontId="1" type="noConversion"/>
  </si>
  <si>
    <t>電子科</t>
    <phoneticPr fontId="1" type="noConversion"/>
  </si>
  <si>
    <t>電機科</t>
    <phoneticPr fontId="1" type="noConversion"/>
  </si>
  <si>
    <t>建築科</t>
    <phoneticPr fontId="1" type="noConversion"/>
  </si>
  <si>
    <t>建築製圖科</t>
    <phoneticPr fontId="1" type="noConversion"/>
  </si>
  <si>
    <t>汽車科</t>
    <phoneticPr fontId="1" type="noConversion"/>
  </si>
  <si>
    <t>資訊科</t>
    <phoneticPr fontId="1" type="noConversion"/>
  </si>
  <si>
    <t>觀光事業科</t>
    <phoneticPr fontId="1" type="noConversion"/>
  </si>
  <si>
    <t>廣告設計科</t>
    <phoneticPr fontId="1" type="noConversion"/>
  </si>
  <si>
    <t>綜合高中部</t>
    <phoneticPr fontId="1" type="noConversion"/>
  </si>
  <si>
    <t>資處科</t>
    <phoneticPr fontId="1" type="noConversion"/>
  </si>
  <si>
    <t>餐飲科</t>
    <phoneticPr fontId="1" type="noConversion"/>
  </si>
  <si>
    <t xml:space="preserve"> 雜項設備</t>
    <phoneticPr fontId="1" type="noConversion"/>
  </si>
  <si>
    <t xml:space="preserve">        </t>
    <phoneticPr fontId="1" type="noConversion"/>
  </si>
  <si>
    <t>照顧服務科</t>
    <phoneticPr fontId="1" type="noConversion"/>
  </si>
  <si>
    <t>廣告設計科</t>
    <phoneticPr fontId="1" type="noConversion"/>
  </si>
  <si>
    <t>教務處</t>
    <phoneticPr fontId="1" type="noConversion"/>
  </si>
  <si>
    <t>學務處</t>
    <phoneticPr fontId="1" type="noConversion"/>
  </si>
  <si>
    <t>心理輔導室</t>
    <phoneticPr fontId="1" type="noConversion"/>
  </si>
  <si>
    <t>實習處</t>
    <phoneticPr fontId="1" type="noConversion"/>
  </si>
  <si>
    <t>行政電腦組</t>
    <phoneticPr fontId="1" type="noConversion"/>
  </si>
  <si>
    <t>教官室</t>
    <phoneticPr fontId="1" type="noConversion"/>
  </si>
  <si>
    <t>中正社大</t>
    <phoneticPr fontId="1" type="noConversion"/>
  </si>
  <si>
    <t>總務處</t>
    <phoneticPr fontId="1" type="noConversion"/>
  </si>
  <si>
    <t>人事室</t>
    <phoneticPr fontId="1" type="noConversion"/>
  </si>
  <si>
    <t>會計室</t>
    <phoneticPr fontId="1" type="noConversion"/>
  </si>
  <si>
    <t>校長室</t>
    <phoneticPr fontId="1" type="noConversion"/>
  </si>
  <si>
    <t>董事會</t>
    <phoneticPr fontId="1" type="noConversion"/>
  </si>
  <si>
    <t>圖書</t>
    <phoneticPr fontId="1" type="noConversion"/>
  </si>
  <si>
    <t>中文</t>
    <phoneticPr fontId="1" type="noConversion"/>
  </si>
  <si>
    <t>英文</t>
    <phoneticPr fontId="1" type="noConversion"/>
  </si>
  <si>
    <t>日文</t>
    <phoneticPr fontId="1" type="noConversion"/>
  </si>
  <si>
    <t>博物</t>
    <phoneticPr fontId="1" type="noConversion"/>
  </si>
  <si>
    <t xml:space="preserve"> 其他設備</t>
    <phoneticPr fontId="1" type="noConversion"/>
  </si>
  <si>
    <t xml:space="preserve"> 圖書及博物</t>
    <phoneticPr fontId="1" type="noConversion"/>
  </si>
  <si>
    <t xml:space="preserve"> 預付土地工程及設備款</t>
    <phoneticPr fontId="1" type="noConversion"/>
  </si>
  <si>
    <t>預付土地款</t>
    <phoneticPr fontId="1" type="noConversion"/>
  </si>
  <si>
    <t>運輸設備</t>
    <phoneticPr fontId="1" type="noConversion"/>
  </si>
  <si>
    <t>消防設備</t>
    <phoneticPr fontId="1" type="noConversion"/>
  </si>
  <si>
    <t>事務設備</t>
    <phoneticPr fontId="1" type="noConversion"/>
  </si>
  <si>
    <t>長期應收分期帳款-關係人</t>
    <phoneticPr fontId="1" type="noConversion"/>
  </si>
  <si>
    <t xml:space="preserve"> 存出保證金</t>
    <phoneticPr fontId="1" type="noConversion"/>
  </si>
  <si>
    <t>存出保證金(學校)</t>
    <phoneticPr fontId="1" type="noConversion"/>
  </si>
  <si>
    <t>存出保證金(社大)</t>
    <phoneticPr fontId="1" type="noConversion"/>
  </si>
  <si>
    <t>上年度止 
結存金額</t>
    <phoneticPr fontId="1" type="noConversion"/>
  </si>
  <si>
    <t>本年度購入
增加金額</t>
    <phoneticPr fontId="1" type="noConversion"/>
  </si>
  <si>
    <t xml:space="preserve">本年度
減少金額 </t>
    <phoneticPr fontId="1" type="noConversion"/>
  </si>
  <si>
    <t>本年度調撥
增加金額</t>
    <phoneticPr fontId="1" type="noConversion"/>
  </si>
  <si>
    <t>本年度調撥
減少金額</t>
    <phoneticPr fontId="1" type="noConversion"/>
  </si>
  <si>
    <t xml:space="preserve">備註  </t>
    <phoneticPr fontId="3" type="noConversion"/>
  </si>
  <si>
    <t>比較</t>
    <phoneticPr fontId="3" type="noConversion"/>
  </si>
  <si>
    <t>科目</t>
    <phoneticPr fontId="3" type="noConversion"/>
  </si>
  <si>
    <t>臺北市開南高級中等學校</t>
    <phoneticPr fontId="1" type="noConversion"/>
  </si>
  <si>
    <t xml:space="preserve">臺北市開南高級中等學校     </t>
    <phoneticPr fontId="1" type="noConversion"/>
  </si>
  <si>
    <t>臺北市開南高級中等學校</t>
    <phoneticPr fontId="3" type="noConversion"/>
  </si>
  <si>
    <t>退休撫卹費</t>
    <phoneticPr fontId="1" type="noConversion"/>
  </si>
  <si>
    <t>人事費</t>
    <phoneticPr fontId="1" type="noConversion"/>
  </si>
  <si>
    <t>業務費</t>
    <phoneticPr fontId="1" type="noConversion"/>
  </si>
  <si>
    <t>出席及交通費</t>
    <phoneticPr fontId="1" type="noConversion"/>
  </si>
  <si>
    <t>業務費</t>
    <phoneticPr fontId="3" type="noConversion"/>
  </si>
  <si>
    <t>維護費</t>
    <phoneticPr fontId="3" type="noConversion"/>
  </si>
  <si>
    <t>折舊及攤銷</t>
    <phoneticPr fontId="3" type="noConversion"/>
  </si>
  <si>
    <t>推廣教育支出</t>
    <phoneticPr fontId="1" type="noConversion"/>
  </si>
  <si>
    <t xml:space="preserve"> 人事費</t>
    <phoneticPr fontId="1" type="noConversion"/>
  </si>
  <si>
    <t xml:space="preserve"> 業務費</t>
    <phoneticPr fontId="1" type="noConversion"/>
  </si>
  <si>
    <t xml:space="preserve"> 維護費</t>
    <phoneticPr fontId="3" type="noConversion"/>
  </si>
  <si>
    <t xml:space="preserve"> 退休撫卹費</t>
    <phoneticPr fontId="1" type="noConversion"/>
  </si>
  <si>
    <t xml:space="preserve"> 折舊及攤銷</t>
    <phoneticPr fontId="3" type="noConversion"/>
  </si>
  <si>
    <t>其他教學支出</t>
    <phoneticPr fontId="1" type="noConversion"/>
  </si>
  <si>
    <t>合計</t>
    <phoneticPr fontId="1" type="noConversion"/>
  </si>
  <si>
    <t>超額年金給付</t>
    <phoneticPr fontId="3" type="noConversion"/>
  </si>
  <si>
    <t>經常門現金收入</t>
    <phoneticPr fontId="3" type="noConversion"/>
  </si>
  <si>
    <t>其他教學活動收入</t>
    <phoneticPr fontId="3" type="noConversion"/>
  </si>
  <si>
    <t>項目</t>
    <phoneticPr fontId="3" type="noConversion"/>
  </si>
  <si>
    <t>學雜費收入</t>
    <phoneticPr fontId="1" type="noConversion"/>
  </si>
  <si>
    <t>推廣教育收入</t>
    <phoneticPr fontId="3" type="noConversion"/>
  </si>
  <si>
    <t>補助及受贈收入</t>
    <phoneticPr fontId="3" type="noConversion"/>
  </si>
  <si>
    <t>財務收入</t>
    <phoneticPr fontId="1" type="noConversion"/>
  </si>
  <si>
    <t>其他收入</t>
    <phoneticPr fontId="1" type="noConversion"/>
  </si>
  <si>
    <t>減:不產生現金流入之收入</t>
    <phoneticPr fontId="1" type="noConversion"/>
  </si>
  <si>
    <t>應收預收項目調整增(減)數</t>
    <phoneticPr fontId="3" type="noConversion"/>
  </si>
  <si>
    <t>利息股利調整數</t>
    <phoneticPr fontId="1" type="noConversion"/>
  </si>
  <si>
    <t xml:space="preserve">  經常門現金收入合計數</t>
    <phoneticPr fontId="3" type="noConversion"/>
  </si>
  <si>
    <t>經常門現金支出</t>
    <phoneticPr fontId="3" type="noConversion"/>
  </si>
  <si>
    <t>董事會支出</t>
    <phoneticPr fontId="1" type="noConversion"/>
  </si>
  <si>
    <t>行政管理支出</t>
    <phoneticPr fontId="1" type="noConversion"/>
  </si>
  <si>
    <t>教學研究及訓輔支出</t>
    <phoneticPr fontId="1" type="noConversion"/>
  </si>
  <si>
    <t>獎助學金支出</t>
    <phoneticPr fontId="1" type="noConversion"/>
  </si>
  <si>
    <t>推廣教育支出</t>
    <phoneticPr fontId="3" type="noConversion"/>
  </si>
  <si>
    <t>其他教學活動支出</t>
    <phoneticPr fontId="3" type="noConversion"/>
  </si>
  <si>
    <t>其他支出</t>
    <phoneticPr fontId="1" type="noConversion"/>
  </si>
  <si>
    <t>減:不產生現金流出之支出</t>
    <phoneticPr fontId="3" type="noConversion"/>
  </si>
  <si>
    <t>應付預付項目調整增(減)數</t>
    <phoneticPr fontId="3" type="noConversion"/>
  </si>
  <si>
    <t xml:space="preserve">  經常門現金支出合計數</t>
    <phoneticPr fontId="3" type="noConversion"/>
  </si>
  <si>
    <t>利息調整數</t>
    <phoneticPr fontId="3" type="noConversion"/>
  </si>
  <si>
    <t>機器儀器及設備</t>
    <phoneticPr fontId="3" type="noConversion"/>
  </si>
  <si>
    <t>圖書及博物</t>
    <phoneticPr fontId="3" type="noConversion"/>
  </si>
  <si>
    <t>其他設備</t>
    <phoneticPr fontId="3" type="noConversion"/>
  </si>
  <si>
    <t xml:space="preserve">  購置動產、無形資產及其他資產現金支出合計</t>
    <phoneticPr fontId="1" type="noConversion"/>
  </si>
  <si>
    <t>房屋及建築</t>
    <phoneticPr fontId="1" type="noConversion"/>
  </si>
  <si>
    <t xml:space="preserve">  購置不動產現金支出合計</t>
    <phoneticPr fontId="1" type="noConversion"/>
  </si>
  <si>
    <t>籌資活動現金流量</t>
    <phoneticPr fontId="1" type="noConversion"/>
  </si>
  <si>
    <t>本期餘(絀)</t>
    <phoneticPr fontId="1" type="noConversion"/>
  </si>
  <si>
    <t>利息股利之調整</t>
    <phoneticPr fontId="1" type="noConversion"/>
  </si>
  <si>
    <t>未計利息股利之本期餘(絀)</t>
    <phoneticPr fontId="1" type="noConversion"/>
  </si>
  <si>
    <t>調整項目</t>
    <phoneticPr fontId="1" type="noConversion"/>
  </si>
  <si>
    <t xml:space="preserve">  加:不產生現金流出之成本與費用</t>
    <phoneticPr fontId="1" type="noConversion"/>
  </si>
  <si>
    <t xml:space="preserve">  減:不產生現金流入之收入</t>
    <phoneticPr fontId="1" type="noConversion"/>
  </si>
  <si>
    <t xml:space="preserve">  流動資產調整項目淨(增)減數</t>
    <phoneticPr fontId="1" type="noConversion"/>
  </si>
  <si>
    <t xml:space="preserve">  流動負債調整項目淨增(減)數</t>
    <phoneticPr fontId="1" type="noConversion"/>
  </si>
  <si>
    <t>未計利息股利之現金流入(出)</t>
    <phoneticPr fontId="1" type="noConversion"/>
  </si>
  <si>
    <t>收取利息</t>
    <phoneticPr fontId="1" type="noConversion"/>
  </si>
  <si>
    <t>收取股利</t>
    <phoneticPr fontId="1" type="noConversion"/>
  </si>
  <si>
    <t>營運活動之現金流入(出)</t>
    <phoneticPr fontId="1" type="noConversion"/>
  </si>
  <si>
    <t>投資活動淨現金流入(出)</t>
    <phoneticPr fontId="1" type="noConversion"/>
  </si>
  <si>
    <t>減少流動金融資產及投資收現數</t>
    <phoneticPr fontId="1" type="noConversion"/>
  </si>
  <si>
    <t>收回存出保證金收現數</t>
    <phoneticPr fontId="1" type="noConversion"/>
  </si>
  <si>
    <t>減少或處分其他投資活動收現數</t>
    <phoneticPr fontId="1" type="noConversion"/>
  </si>
  <si>
    <t>減:增加不動產、房屋及設備付現數</t>
    <phoneticPr fontId="1" type="noConversion"/>
  </si>
  <si>
    <t>增加代收款項收現數</t>
    <phoneticPr fontId="1" type="noConversion"/>
  </si>
  <si>
    <t>收取存入保證金收現數</t>
    <phoneticPr fontId="1" type="noConversion"/>
  </si>
  <si>
    <t>減：減少代收款項付現數</t>
    <phoneticPr fontId="1" type="noConversion"/>
  </si>
  <si>
    <t xml:space="preserve">    退回存入保證金付現數</t>
    <phoneticPr fontId="1" type="noConversion"/>
  </si>
  <si>
    <t>籌資活動淨現金流入(出)</t>
    <phoneticPr fontId="1" type="noConversion"/>
  </si>
  <si>
    <t>出售資產現金收入</t>
    <phoneticPr fontId="3" type="noConversion"/>
  </si>
  <si>
    <t>合計</t>
    <phoneticPr fontId="1" type="noConversion"/>
  </si>
  <si>
    <t>其他收入</t>
    <phoneticPr fontId="1" type="noConversion"/>
  </si>
  <si>
    <t>投資收益</t>
    <phoneticPr fontId="1" type="noConversion"/>
  </si>
  <si>
    <t>利息收入</t>
    <phoneticPr fontId="1" type="noConversion"/>
  </si>
  <si>
    <t>補助收入</t>
    <phoneticPr fontId="1" type="noConversion"/>
  </si>
  <si>
    <t>社大學分費收入</t>
    <phoneticPr fontId="1" type="noConversion"/>
  </si>
  <si>
    <t>其他教學活動收入</t>
    <phoneticPr fontId="1" type="noConversion"/>
  </si>
  <si>
    <t>學費收入</t>
    <phoneticPr fontId="3" type="noConversion"/>
  </si>
  <si>
    <t>雜費收入</t>
    <phoneticPr fontId="3" type="noConversion"/>
  </si>
  <si>
    <t>實習費收入</t>
    <phoneticPr fontId="1" type="noConversion"/>
  </si>
  <si>
    <t>折舊及攤銷</t>
    <phoneticPr fontId="1" type="noConversion"/>
  </si>
  <si>
    <t>雜項支出</t>
    <phoneticPr fontId="3" type="noConversion"/>
  </si>
  <si>
    <t>減:增加流動金融資產及投資付現數</t>
    <phoneticPr fontId="1" type="noConversion"/>
  </si>
  <si>
    <t>捐贈收入</t>
    <phoneticPr fontId="1" type="noConversion"/>
  </si>
  <si>
    <t>平衡表</t>
    <phoneticPr fontId="1" type="noConversion"/>
  </si>
  <si>
    <t>收支餘絀計算表</t>
    <phoneticPr fontId="1" type="noConversion"/>
  </si>
  <si>
    <t xml:space="preserve">固定資產及無形資產變動表   </t>
    <phoneticPr fontId="1" type="noConversion"/>
  </si>
  <si>
    <t>收入明細表</t>
    <phoneticPr fontId="3" type="noConversion"/>
  </si>
  <si>
    <t>支出明細表</t>
    <phoneticPr fontId="3" type="noConversion"/>
  </si>
  <si>
    <t>現金收支概況表</t>
    <phoneticPr fontId="3" type="noConversion"/>
  </si>
  <si>
    <t>現金流量表</t>
    <phoneticPr fontId="1" type="noConversion"/>
  </si>
  <si>
    <t>項目</t>
    <phoneticPr fontId="1" type="noConversion"/>
  </si>
  <si>
    <t>臺北市開南高級中等學校</t>
    <phoneticPr fontId="1" type="noConversion"/>
  </si>
  <si>
    <t>出售股票投資收益及現金股利</t>
    <phoneticPr fontId="1" type="noConversion"/>
  </si>
  <si>
    <t xml:space="preserve"> 人事室</t>
    <phoneticPr fontId="1" type="noConversion"/>
  </si>
  <si>
    <t xml:space="preserve"> 會計室</t>
    <phoneticPr fontId="1" type="noConversion"/>
  </si>
  <si>
    <t xml:space="preserve"> 總務處</t>
    <phoneticPr fontId="1" type="noConversion"/>
  </si>
  <si>
    <t xml:space="preserve"> 實習處</t>
    <phoneticPr fontId="1" type="noConversion"/>
  </si>
  <si>
    <t xml:space="preserve"> 董事會</t>
    <phoneticPr fontId="1" type="noConversion"/>
  </si>
  <si>
    <t xml:space="preserve"> 校長室</t>
    <phoneticPr fontId="1" type="noConversion"/>
  </si>
  <si>
    <t xml:space="preserve"> 工友室</t>
    <phoneticPr fontId="1" type="noConversion"/>
  </si>
  <si>
    <t xml:space="preserve"> 活動中心</t>
    <phoneticPr fontId="1" type="noConversion"/>
  </si>
  <si>
    <t xml:space="preserve"> 合作社</t>
    <phoneticPr fontId="1" type="noConversion"/>
  </si>
  <si>
    <t xml:space="preserve"> 警衛室</t>
    <phoneticPr fontId="1" type="noConversion"/>
  </si>
  <si>
    <t xml:space="preserve"> 校友服務中心</t>
    <phoneticPr fontId="1" type="noConversion"/>
  </si>
  <si>
    <t>教務處</t>
    <phoneticPr fontId="1" type="noConversion"/>
  </si>
  <si>
    <t>警衛室</t>
    <phoneticPr fontId="1" type="noConversion"/>
  </si>
  <si>
    <t>幸町40咖啡廳</t>
    <phoneticPr fontId="1" type="noConversion"/>
  </si>
  <si>
    <t xml:space="preserve"> 幸町40咖啡廳</t>
    <phoneticPr fontId="1" type="noConversion"/>
  </si>
  <si>
    <t xml:space="preserve"> 教務處</t>
    <phoneticPr fontId="1" type="noConversion"/>
  </si>
  <si>
    <t>樂隊</t>
    <phoneticPr fontId="1" type="noConversion"/>
  </si>
  <si>
    <t xml:space="preserve"> 土地(閒置資產)</t>
    <phoneticPr fontId="1" type="noConversion"/>
  </si>
  <si>
    <t>　購建中營運資產</t>
    <phoneticPr fontId="1" type="noConversion"/>
  </si>
  <si>
    <t>無形資產</t>
    <phoneticPr fontId="1" type="noConversion"/>
  </si>
  <si>
    <t>無形資產</t>
    <phoneticPr fontId="1" type="noConversion"/>
  </si>
  <si>
    <t>依退休撫卹基金會之規定(學校負擔)。</t>
    <phoneticPr fontId="1" type="noConversion"/>
  </si>
  <si>
    <t xml:space="preserve">　附屬機構投資 </t>
    <phoneticPr fontId="1" type="noConversion"/>
  </si>
  <si>
    <t>　附屬機構損失</t>
    <phoneticPr fontId="1" type="noConversion"/>
  </si>
  <si>
    <t>減:增加無形資產付現數</t>
    <phoneticPr fontId="1" type="noConversion"/>
  </si>
  <si>
    <t>減:增加附屬機構投資付現數</t>
    <phoneticPr fontId="1" type="noConversion"/>
  </si>
  <si>
    <t xml:space="preserve">    減少應付退休及離職金付現數</t>
    <phoneticPr fontId="1" type="noConversion"/>
  </si>
  <si>
    <t>附屬機構損失</t>
    <phoneticPr fontId="3" type="noConversion"/>
  </si>
  <si>
    <t>附屬機構損失</t>
    <phoneticPr fontId="1" type="noConversion"/>
  </si>
  <si>
    <t>定存利率調升影響所致</t>
    <phoneticPr fontId="1" type="noConversion"/>
  </si>
  <si>
    <t xml:space="preserve"> 中正社大</t>
    <phoneticPr fontId="1" type="noConversion"/>
  </si>
  <si>
    <t>　應收款項</t>
    <phoneticPr fontId="1" type="noConversion"/>
  </si>
  <si>
    <t xml:space="preserve">  非流動金融資產</t>
    <phoneticPr fontId="1" type="noConversion"/>
  </si>
  <si>
    <r>
      <t>投資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標楷體"/>
        <family val="4"/>
        <charset val="136"/>
      </rPr>
      <t>長期應收款及基金</t>
    </r>
    <phoneticPr fontId="1" type="noConversion"/>
  </si>
  <si>
    <t>不動產、房屋及設備</t>
    <phoneticPr fontId="1" type="noConversion"/>
  </si>
  <si>
    <t>　閒置資產-土地</t>
    <phoneticPr fontId="1" type="noConversion"/>
  </si>
  <si>
    <t>活動中心</t>
    <phoneticPr fontId="1" type="noConversion"/>
  </si>
  <si>
    <t>機電科</t>
    <phoneticPr fontId="1" type="noConversion"/>
  </si>
  <si>
    <t>教務處</t>
    <phoneticPr fontId="1" type="noConversion"/>
  </si>
  <si>
    <t>預算數</t>
    <phoneticPr fontId="1" type="noConversion"/>
  </si>
  <si>
    <t>減:支付存出保證金付現數</t>
    <phoneticPr fontId="1" type="noConversion"/>
  </si>
  <si>
    <t>因第八節輔導費及補救教學輔導費實際參加學生人數較預算數少</t>
    <phoneticPr fontId="1" type="noConversion"/>
  </si>
  <si>
    <t xml:space="preserve"> 學務處</t>
    <phoneticPr fontId="1" type="noConversion"/>
  </si>
  <si>
    <t>國中部</t>
    <phoneticPr fontId="1" type="noConversion"/>
  </si>
  <si>
    <t>各科財產實際報廢較預算數少。</t>
    <phoneticPr fontId="1" type="noConversion"/>
  </si>
  <si>
    <t>113學年度</t>
    <phoneticPr fontId="1" type="noConversion"/>
  </si>
  <si>
    <t>114年7月31日</t>
    <phoneticPr fontId="1" type="noConversion"/>
  </si>
  <si>
    <t>113學年度</t>
    <phoneticPr fontId="3" type="noConversion"/>
  </si>
  <si>
    <t xml:space="preserve">113學年度  </t>
    <phoneticPr fontId="1" type="noConversion"/>
  </si>
  <si>
    <t>投資性不動產</t>
    <phoneticPr fontId="1" type="noConversion"/>
  </si>
  <si>
    <t>　財務費用</t>
    <phoneticPr fontId="1" type="noConversion"/>
  </si>
  <si>
    <t>財務費用</t>
    <phoneticPr fontId="3" type="noConversion"/>
  </si>
  <si>
    <t>附屬機構收益(日照)</t>
    <phoneticPr fontId="1" type="noConversion"/>
  </si>
  <si>
    <t>投資損失</t>
    <phoneticPr fontId="1" type="noConversion"/>
  </si>
  <si>
    <t>投資性不動產</t>
    <phoneticPr fontId="1" type="noConversion"/>
  </si>
  <si>
    <t>公教社區公寓管理委員會150,000
蘇金鎰校友$100,000
財團法人福華文教基金會$100,000
簡文豐先生$20,000
龍華科大杜日富博士$2,000
顏佩葶$1,600</t>
    <phoneticPr fontId="1" type="noConversion"/>
  </si>
  <si>
    <t>新生入學奬學金$1,546,901
推薦新生獎勵金$214,500</t>
    <phoneticPr fontId="1" type="noConversion"/>
  </si>
  <si>
    <t>社大財產實際報廢較預算數少。</t>
    <phoneticPr fontId="1" type="noConversion"/>
  </si>
  <si>
    <t>社大職員離職率高，113學年度尚未補足員額，以致實際數較預算數少。</t>
    <phoneticPr fontId="1" type="noConversion"/>
  </si>
  <si>
    <t>財產實際報廢較預算數少</t>
    <phoneticPr fontId="1" type="noConversion"/>
  </si>
  <si>
    <t>113學年度決算數比預算數減少原因，有編列三節禮盒費用、會議點心及郵電費等預算，但實際耗用較少。</t>
    <phoneticPr fontId="1" type="noConversion"/>
  </si>
  <si>
    <t>113學年度決算數比預算數減少原因，預算以董事、監察人全數出席人數編列，開董事會時，有董事或監察人請假未出席會議。</t>
    <phoneticPr fontId="1" type="noConversion"/>
  </si>
  <si>
    <r>
      <t>113學年度決算數比預算數少之原因
1.地價稅$671,887元調整至稅捐項目
2.碳粉匣</t>
    </r>
    <r>
      <rPr>
        <sz val="11"/>
        <color theme="1"/>
        <rFont val="新細明體"/>
        <family val="1"/>
        <charset val="136"/>
      </rPr>
      <t>、</t>
    </r>
    <r>
      <rPr>
        <sz val="11"/>
        <color theme="1"/>
        <rFont val="標楷體"/>
        <family val="4"/>
        <charset val="136"/>
      </rPr>
      <t>設備維護費、年節送禮、慶典費等實際耗用較少。</t>
    </r>
    <phoneticPr fontId="1" type="noConversion"/>
  </si>
  <si>
    <t>113學年度決算數比預算數多之原因，係校舍老舊建築物修繕(含老舊線路/水管管線/壁癌清理及批土粉刷等)實際耗用較預算數少</t>
    <phoneticPr fontId="1" type="noConversion"/>
  </si>
  <si>
    <t>113學年度決算數比預算數少之原因：
1.招生事務費(含禮品、文宣、數位行銷及車資等)因僑生專班114學年度停止辦理故實際耗用較預算減少$3,274,561元
2.訓導活動費係籃球隊比賽住宿及交通實際耗用較預算減少$1,010,583元</t>
    <phoneticPr fontId="1" type="noConversion"/>
  </si>
  <si>
    <t>1.籃球場PU破損局部維修$47,250
2.網球架維修$5,040
3.柔道場維修$4,800</t>
    <phoneticPr fontId="1" type="noConversion"/>
  </si>
  <si>
    <t>臺北市開南高級中等學校</t>
    <phoneticPr fontId="33" type="noConversion"/>
  </si>
  <si>
    <t>113學年度各科目明細表</t>
    <phoneticPr fontId="33" type="noConversion"/>
  </si>
  <si>
    <t>中華民國 114 年 7 月 31 日</t>
    <phoneticPr fontId="33" type="noConversion"/>
  </si>
  <si>
    <t>摘                      要</t>
    <phoneticPr fontId="33" type="noConversion"/>
  </si>
  <si>
    <t>金                額</t>
    <phoneticPr fontId="33" type="noConversion"/>
  </si>
  <si>
    <t>小   計</t>
    <phoneticPr fontId="33" type="noConversion"/>
  </si>
  <si>
    <t>合   計</t>
    <phoneticPr fontId="33" type="noConversion"/>
  </si>
  <si>
    <t>總   計</t>
    <phoneticPr fontId="33" type="noConversion"/>
  </si>
  <si>
    <t>流動資產</t>
    <phoneticPr fontId="3" type="noConversion"/>
  </si>
  <si>
    <t>現金</t>
    <phoneticPr fontId="3" type="noConversion"/>
  </si>
  <si>
    <t>零用金</t>
    <phoneticPr fontId="3" type="noConversion"/>
  </si>
  <si>
    <t xml:space="preserve">   零用金(學校)</t>
    <phoneticPr fontId="3" type="noConversion"/>
  </si>
  <si>
    <t>零用金(出納)</t>
    <phoneticPr fontId="3" type="noConversion"/>
  </si>
  <si>
    <t xml:space="preserve">   文書組詹前盈</t>
    <phoneticPr fontId="3" type="noConversion"/>
  </si>
  <si>
    <t xml:space="preserve">   健康中心學生就醫時急用零用金</t>
    <phoneticPr fontId="3" type="noConversion"/>
  </si>
  <si>
    <t>零用金(社大)</t>
    <phoneticPr fontId="3" type="noConversion"/>
  </si>
  <si>
    <t>庫存現金</t>
    <phoneticPr fontId="3" type="noConversion"/>
  </si>
  <si>
    <t>銀行存款</t>
  </si>
  <si>
    <t>支票存款</t>
  </si>
  <si>
    <t>台北富邦商銀(城中)支存642-8</t>
  </si>
  <si>
    <t>中信商銀支存80123-05</t>
  </si>
  <si>
    <t>活儲存款</t>
  </si>
  <si>
    <t>凱基建成分行001-53-80400-07</t>
    <phoneticPr fontId="3" type="noConversion"/>
  </si>
  <si>
    <t>中信商銀敦南分行03468-15</t>
  </si>
  <si>
    <t>中信商銀綜存活儲80123-11</t>
  </si>
  <si>
    <t>中信商銀活儲84494-0-5</t>
  </si>
  <si>
    <t>中信綜存活儲107-54-004836-0</t>
  </si>
  <si>
    <t>中信活儲#107-54-0172498(社大)</t>
    <phoneticPr fontId="3" type="noConversion"/>
  </si>
  <si>
    <t>基隆二信綜存活儲07850780396</t>
    <phoneticPr fontId="3" type="noConversion"/>
  </si>
  <si>
    <t>板信銀行綜存活儲0011-202-3502054</t>
  </si>
  <si>
    <t>陽信商銀綜存活儲3102-000301-8</t>
  </si>
  <si>
    <t>第一銀行綜存活儲093-10-111255</t>
  </si>
  <si>
    <t>台灣土地銀行綜存活儲116-005-91156-5</t>
  </si>
  <si>
    <t>台新銀行綜存活儲001-10-071639800</t>
  </si>
  <si>
    <t>永豐活儲1830010008862-5</t>
    <phoneticPr fontId="3" type="noConversion"/>
  </si>
  <si>
    <t>永豐活儲1830010008863-3(社大)</t>
    <phoneticPr fontId="3" type="noConversion"/>
  </si>
  <si>
    <t>彰化銀行30100100325100(證券戶)</t>
    <phoneticPr fontId="3" type="noConversion"/>
  </si>
  <si>
    <t>立法院郵局活儲0304632</t>
  </si>
  <si>
    <t>元大(復華)天母分行活儲0862220065000</t>
    <phoneticPr fontId="3" type="noConversion"/>
  </si>
  <si>
    <t>台灣中小企銀台北分行05062822191</t>
    <phoneticPr fontId="3" type="noConversion"/>
  </si>
  <si>
    <t>台灣銀行城中分行045004015996</t>
    <phoneticPr fontId="3" type="noConversion"/>
  </si>
  <si>
    <t>元大銀行0580220924956(證券戶)</t>
    <phoneticPr fontId="3" type="noConversion"/>
  </si>
  <si>
    <t>陽信銀行古亭分行031020042336(社大)</t>
    <phoneticPr fontId="3" type="noConversion"/>
  </si>
  <si>
    <t>中信銀行163890037117(證券戶)</t>
    <phoneticPr fontId="3" type="noConversion"/>
  </si>
  <si>
    <t>華泰銀行0503000088816</t>
    <phoneticPr fontId="3" type="noConversion"/>
  </si>
  <si>
    <t>定期存款</t>
  </si>
  <si>
    <t>台灣土地銀行綜存定存</t>
  </si>
  <si>
    <t>華泰銀行定存</t>
    <phoneticPr fontId="3" type="noConversion"/>
  </si>
  <si>
    <t>中信商銀綜存定存(學校)</t>
    <phoneticPr fontId="3" type="noConversion"/>
  </si>
  <si>
    <t>台新銀行綜存定存</t>
  </si>
  <si>
    <t>第一銀行定存</t>
    <phoneticPr fontId="3" type="noConversion"/>
  </si>
  <si>
    <t>基隆二信綜存定存</t>
  </si>
  <si>
    <t>台灣銀行綜存定存</t>
    <phoneticPr fontId="3" type="noConversion"/>
  </si>
  <si>
    <t>陽信商銀綜存定存</t>
  </si>
  <si>
    <t>板信商銀綜存定存</t>
  </si>
  <si>
    <t>立法院郵局綜存定存</t>
  </si>
  <si>
    <t>元大(復華)銀行定存</t>
    <phoneticPr fontId="3" type="noConversion"/>
  </si>
  <si>
    <t>永豐銀行綜存定存(社大)</t>
    <phoneticPr fontId="3" type="noConversion"/>
  </si>
  <si>
    <t>台灣企銀定存</t>
    <phoneticPr fontId="3" type="noConversion"/>
  </si>
  <si>
    <t>陽信定存(社大)</t>
    <phoneticPr fontId="3" type="noConversion"/>
  </si>
  <si>
    <t>郵局劃撥帳戶</t>
  </si>
  <si>
    <t>郵局薪資劃撥戶07170978</t>
  </si>
  <si>
    <t>郵局劃撥儲金1727557-1</t>
  </si>
  <si>
    <t>郵局劃撥儲金00079157</t>
    <phoneticPr fontId="3" type="noConversion"/>
  </si>
  <si>
    <t>應收款項</t>
    <phoneticPr fontId="33" type="noConversion"/>
  </si>
  <si>
    <t xml:space="preserve"> </t>
    <phoneticPr fontId="33" type="noConversion"/>
  </si>
  <si>
    <t xml:space="preserve">應收利息 </t>
    <phoneticPr fontId="3" type="noConversion"/>
  </si>
  <si>
    <t>應收113學年截至114.7.31止應收利息</t>
    <phoneticPr fontId="3" type="noConversion"/>
  </si>
  <si>
    <t>應收113學年截至11.7.31止社大應收利息</t>
    <phoneticPr fontId="3" type="noConversion"/>
  </si>
  <si>
    <t>應收款</t>
    <phoneticPr fontId="3" type="noConversion"/>
  </si>
  <si>
    <t xml:space="preserve">應收款(學校)                          </t>
    <phoneticPr fontId="33" type="noConversion"/>
  </si>
  <si>
    <t>活動補助(照服科)</t>
    <phoneticPr fontId="1" type="noConversion"/>
  </si>
  <si>
    <t>活動補助(學務處)</t>
    <phoneticPr fontId="3" type="noConversion"/>
  </si>
  <si>
    <t>應收款(其他)</t>
    <phoneticPr fontId="3" type="noConversion"/>
  </si>
  <si>
    <t>活動補助(教務處)</t>
    <phoneticPr fontId="3" type="noConversion"/>
  </si>
  <si>
    <t>國中生寒/暑輔營</t>
    <phoneticPr fontId="3" type="noConversion"/>
  </si>
  <si>
    <t>國中入學減免方案</t>
    <phoneticPr fontId="3" type="noConversion"/>
  </si>
  <si>
    <t>應收款(輔導室)</t>
    <phoneticPr fontId="3" type="noConversion"/>
  </si>
  <si>
    <t>應收款(社大)</t>
    <phoneticPr fontId="3" type="noConversion"/>
  </si>
  <si>
    <t>應收款(學校)_分期付款</t>
    <phoneticPr fontId="3" type="noConversion"/>
  </si>
  <si>
    <t>應收款(學校)_未繳生</t>
    <phoneticPr fontId="3" type="noConversion"/>
  </si>
  <si>
    <t>應收款-各項學雜補助款</t>
    <phoneticPr fontId="3" type="noConversion"/>
  </si>
  <si>
    <t>應收款-清寒學生午餐補助</t>
    <phoneticPr fontId="3" type="noConversion"/>
  </si>
  <si>
    <t>應收款-社大各項補助款</t>
    <phoneticPr fontId="3" type="noConversion"/>
  </si>
  <si>
    <t>應收款-僑生分期</t>
    <phoneticPr fontId="3" type="noConversion"/>
  </si>
  <si>
    <t>預付款項</t>
    <phoneticPr fontId="33" type="noConversion"/>
  </si>
  <si>
    <t>暫付款(學校)</t>
    <phoneticPr fontId="33" type="noConversion"/>
  </si>
  <si>
    <t xml:space="preserve">暫付款(社大)                                          </t>
    <phoneticPr fontId="33" type="noConversion"/>
  </si>
  <si>
    <t xml:space="preserve">暫付款(國中部)                                          </t>
    <phoneticPr fontId="3" type="noConversion"/>
  </si>
  <si>
    <t xml:space="preserve"> </t>
  </si>
  <si>
    <t>社大退費用找零零用金</t>
    <phoneticPr fontId="3" type="noConversion"/>
  </si>
  <si>
    <t>長期投資及基金</t>
    <phoneticPr fontId="3" type="noConversion"/>
  </si>
  <si>
    <t>非流動金融資產-備供出售金融資產</t>
    <phoneticPr fontId="3" type="noConversion"/>
  </si>
  <si>
    <t>備供出售金融資產(日勝生2547)</t>
    <phoneticPr fontId="3" type="noConversion"/>
  </si>
  <si>
    <t>備供出售金融資產(凌巨8105)</t>
    <phoneticPr fontId="3" type="noConversion"/>
  </si>
  <si>
    <t>備供出售金融資產(復盛6670)</t>
    <phoneticPr fontId="3" type="noConversion"/>
  </si>
  <si>
    <t>備供出售金融資產(台泥1101)</t>
    <phoneticPr fontId="3" type="noConversion"/>
  </si>
  <si>
    <t>備供出售金融資產(國泰金2882)</t>
    <phoneticPr fontId="3" type="noConversion"/>
  </si>
  <si>
    <t>備供出售金融資產(和碩)</t>
    <phoneticPr fontId="3" type="noConversion"/>
  </si>
  <si>
    <t>備供出售金融資產(亞泥1102)</t>
    <phoneticPr fontId="3" type="noConversion"/>
  </si>
  <si>
    <t>備供出售金融資產(福懋1434)</t>
    <phoneticPr fontId="3" type="noConversion"/>
  </si>
  <si>
    <t>備供出售金融資產(上海商銀5876)</t>
    <phoneticPr fontId="3" type="noConversion"/>
  </si>
  <si>
    <t>備供出售金融資產(中鼎9933)</t>
    <phoneticPr fontId="3" type="noConversion"/>
  </si>
  <si>
    <t>備供出售金融資產(兆豐金2886)</t>
    <phoneticPr fontId="3" type="noConversion"/>
  </si>
  <si>
    <t>備供出售金融資產(遠東新1402)</t>
    <phoneticPr fontId="3" type="noConversion"/>
  </si>
  <si>
    <t>備供出售金融資產(群光2385)</t>
    <phoneticPr fontId="3" type="noConversion"/>
  </si>
  <si>
    <t>備供出售金融資產(長虹533)</t>
    <phoneticPr fontId="3" type="noConversion"/>
  </si>
  <si>
    <t>備供出售金融資產(聯強2347)</t>
    <phoneticPr fontId="3" type="noConversion"/>
  </si>
  <si>
    <t>備供出售金融資產(富邦金2881)</t>
    <phoneticPr fontId="3" type="noConversion"/>
  </si>
  <si>
    <t>備供出售金融資產(華研8446)</t>
    <phoneticPr fontId="3" type="noConversion"/>
  </si>
  <si>
    <t>備供出售金融資產(高股息0056)</t>
    <phoneticPr fontId="3" type="noConversion"/>
  </si>
  <si>
    <t>備供出售金融資產(中信金2891)</t>
    <phoneticPr fontId="3" type="noConversion"/>
  </si>
  <si>
    <t>特種基金</t>
  </si>
  <si>
    <t>陳雲鵬師獎學基金(中信定存)</t>
    <phoneticPr fontId="3" type="noConversion"/>
  </si>
  <si>
    <t>正則學園獎學基金(中信定存)</t>
    <phoneticPr fontId="3" type="noConversion"/>
  </si>
  <si>
    <t>福華慈善基金會獎助金(中信定存)</t>
    <phoneticPr fontId="3" type="noConversion"/>
  </si>
  <si>
    <t>李新運先生獎助學金(中信定存)</t>
    <phoneticPr fontId="3" type="noConversion"/>
  </si>
  <si>
    <t>蕭柏舟校友獎助金(中信定存)</t>
    <phoneticPr fontId="3" type="noConversion"/>
  </si>
  <si>
    <t>王武雄先生獎助學金(中信定存)</t>
    <phoneticPr fontId="3" type="noConversion"/>
  </si>
  <si>
    <t>家長會獎學基金(凱基定存)</t>
    <phoneticPr fontId="3" type="noConversion"/>
  </si>
  <si>
    <t>創校基金</t>
    <phoneticPr fontId="3" type="noConversion"/>
  </si>
  <si>
    <t>陳嘉男校友獎助學金(永豐定存)</t>
    <phoneticPr fontId="3" type="noConversion"/>
  </si>
  <si>
    <t>林本博校長獎助學金(永豐定存)</t>
    <phoneticPr fontId="3" type="noConversion"/>
  </si>
  <si>
    <t>再興文教基金會(永豐定存)</t>
    <phoneticPr fontId="3" type="noConversion"/>
  </si>
  <si>
    <t>蕭柏舟校友獎助金(永豐定存)</t>
    <phoneticPr fontId="3" type="noConversion"/>
  </si>
  <si>
    <t>陳聯雄/建中工程公司慈善獎助學金(台灣定存)</t>
    <phoneticPr fontId="3" type="noConversion"/>
  </si>
  <si>
    <t>李秉煌校友清寒優秀學生獎助金</t>
    <phoneticPr fontId="3" type="noConversion"/>
  </si>
  <si>
    <t>附屬機構投資</t>
    <phoneticPr fontId="3" type="noConversion"/>
  </si>
  <si>
    <t>固定資產</t>
    <phoneticPr fontId="3" type="noConversion"/>
  </si>
  <si>
    <t>房屋及建築物</t>
    <phoneticPr fontId="3" type="noConversion"/>
  </si>
  <si>
    <t>機械儀器及設備</t>
    <phoneticPr fontId="3" type="noConversion"/>
  </si>
  <si>
    <t xml:space="preserve">   機械儀器及設備</t>
    <phoneticPr fontId="3" type="noConversion"/>
  </si>
  <si>
    <t>機械儀器設備</t>
    <phoneticPr fontId="3" type="noConversion"/>
  </si>
  <si>
    <t>機電科</t>
    <phoneticPr fontId="3" type="noConversion"/>
  </si>
  <si>
    <t>照顧服務科</t>
    <phoneticPr fontId="3" type="noConversion"/>
  </si>
  <si>
    <t>電子科</t>
    <phoneticPr fontId="3" type="noConversion"/>
  </si>
  <si>
    <t>電機科</t>
    <phoneticPr fontId="3" type="noConversion"/>
  </si>
  <si>
    <t>汽車科</t>
    <phoneticPr fontId="3" type="noConversion"/>
  </si>
  <si>
    <t>資訊科</t>
    <phoneticPr fontId="3" type="noConversion"/>
  </si>
  <si>
    <t>觀光事業科</t>
    <phoneticPr fontId="3" type="noConversion"/>
  </si>
  <si>
    <t>廣告設計科</t>
    <phoneticPr fontId="3" type="noConversion"/>
  </si>
  <si>
    <t>綜合高中部</t>
    <phoneticPr fontId="3" type="noConversion"/>
  </si>
  <si>
    <t>餐飲科</t>
    <phoneticPr fontId="3" type="noConversion"/>
  </si>
  <si>
    <t>教務處</t>
    <phoneticPr fontId="3" type="noConversion"/>
  </si>
  <si>
    <t>警衛室</t>
    <phoneticPr fontId="3" type="noConversion"/>
  </si>
  <si>
    <t>雜項設備</t>
    <phoneticPr fontId="3" type="noConversion"/>
  </si>
  <si>
    <t>電子科</t>
  </si>
  <si>
    <t>電機科</t>
  </si>
  <si>
    <t>餐飲科</t>
  </si>
  <si>
    <t>汽車科</t>
  </si>
  <si>
    <t>資訊科</t>
  </si>
  <si>
    <t>觀光事業科</t>
  </si>
  <si>
    <t>廣告設計科</t>
  </si>
  <si>
    <t>教務處</t>
  </si>
  <si>
    <t>學務處</t>
  </si>
  <si>
    <t>心理輔導室</t>
  </si>
  <si>
    <t>銅樂器</t>
  </si>
  <si>
    <t>實習處</t>
  </si>
  <si>
    <t>綜高科</t>
    <phoneticPr fontId="3" type="noConversion"/>
  </si>
  <si>
    <t>中正社大</t>
    <phoneticPr fontId="3" type="noConversion"/>
  </si>
  <si>
    <t>總務處</t>
  </si>
  <si>
    <t>人事室</t>
  </si>
  <si>
    <t>會計室</t>
  </si>
  <si>
    <t>校長室</t>
  </si>
  <si>
    <t>董事會</t>
  </si>
  <si>
    <t>幸町40咖啡廳</t>
    <phoneticPr fontId="3" type="noConversion"/>
  </si>
  <si>
    <t>活動中心</t>
    <phoneticPr fontId="3" type="noConversion"/>
  </si>
  <si>
    <t>圖書及博物</t>
  </si>
  <si>
    <t>圖書</t>
    <phoneticPr fontId="3" type="noConversion"/>
  </si>
  <si>
    <t>中文</t>
    <phoneticPr fontId="3" type="noConversion"/>
  </si>
  <si>
    <t>英文</t>
    <phoneticPr fontId="3" type="noConversion"/>
  </si>
  <si>
    <t>日文</t>
    <phoneticPr fontId="3" type="noConversion"/>
  </si>
  <si>
    <t>博物</t>
  </si>
  <si>
    <t>其他設備</t>
  </si>
  <si>
    <t>運輸設備</t>
  </si>
  <si>
    <t>消防設備</t>
  </si>
  <si>
    <t>事務設備</t>
  </si>
  <si>
    <t>人事室</t>
    <phoneticPr fontId="3" type="noConversion"/>
  </si>
  <si>
    <t>會計室</t>
    <phoneticPr fontId="3" type="noConversion"/>
  </si>
  <si>
    <t>總務處</t>
    <phoneticPr fontId="3" type="noConversion"/>
  </si>
  <si>
    <t>實習處</t>
    <phoneticPr fontId="3" type="noConversion"/>
  </si>
  <si>
    <t>董事會</t>
    <phoneticPr fontId="3" type="noConversion"/>
  </si>
  <si>
    <t>校長室</t>
    <phoneticPr fontId="3" type="noConversion"/>
  </si>
  <si>
    <t>工友室</t>
    <phoneticPr fontId="3" type="noConversion"/>
  </si>
  <si>
    <t>合作社</t>
    <phoneticPr fontId="3" type="noConversion"/>
  </si>
  <si>
    <t>校友服務中心</t>
    <phoneticPr fontId="3" type="noConversion"/>
  </si>
  <si>
    <t>學務處</t>
    <phoneticPr fontId="3" type="noConversion"/>
  </si>
  <si>
    <t>其他資產</t>
    <phoneticPr fontId="3" type="noConversion"/>
  </si>
  <si>
    <t>存出保證金</t>
    <phoneticPr fontId="3" type="noConversion"/>
  </si>
  <si>
    <t>存出保證金(學校)</t>
    <phoneticPr fontId="3" type="noConversion"/>
  </si>
  <si>
    <t>瓦斯公司306-2305瓦斯表-具押金</t>
  </si>
  <si>
    <t>電機科實習材料巧充實業鋼瓶押金</t>
  </si>
  <si>
    <t>存出保證金(社大)</t>
    <phoneticPr fontId="3" type="noConversion"/>
  </si>
  <si>
    <t>北市府教育局中正社大押標金</t>
    <phoneticPr fontId="3" type="noConversion"/>
  </si>
  <si>
    <t>投資性不動產</t>
    <phoneticPr fontId="3" type="noConversion"/>
  </si>
  <si>
    <t>土地(閒置資產)</t>
    <phoneticPr fontId="33" type="noConversion"/>
  </si>
  <si>
    <t>無形資產</t>
    <phoneticPr fontId="3" type="noConversion"/>
  </si>
  <si>
    <t>軟體電機科</t>
    <phoneticPr fontId="3" type="noConversion"/>
  </si>
  <si>
    <t>軟體機電科</t>
    <phoneticPr fontId="3" type="noConversion"/>
  </si>
  <si>
    <t>軟體教務處</t>
    <phoneticPr fontId="3" type="noConversion"/>
  </si>
  <si>
    <t>軟體國中部</t>
    <phoneticPr fontId="3" type="noConversion"/>
  </si>
  <si>
    <t>流動負債</t>
    <phoneticPr fontId="3" type="noConversion"/>
  </si>
  <si>
    <t>應付款項</t>
  </si>
  <si>
    <t>應付款(學校)</t>
    <phoneticPr fontId="3" type="noConversion"/>
  </si>
  <si>
    <t>歷年逾一年以上未兌現支票轉列到其他應付款</t>
  </si>
  <si>
    <t>113學年度一年以上未兌現支票轉列應付款</t>
    <phoneticPr fontId="3" type="noConversion"/>
  </si>
  <si>
    <t>111學年度招生活動獎勵金提列</t>
  </si>
  <si>
    <t>會計師AJE預估114/7土地租金支出</t>
  </si>
  <si>
    <t>應付款(學校貨款)</t>
    <phoneticPr fontId="3" type="noConversion"/>
  </si>
  <si>
    <t>汯勃國中教育會考冷氣維護</t>
  </si>
  <si>
    <t>陳木水支汽車科實習用油料</t>
  </si>
  <si>
    <t>113-2暑輔費退費汽車一忠李秉宗等3位</t>
  </si>
  <si>
    <t>全洋工友室舊型瓦斯蒸飯箱及鍋爐拆除</t>
  </si>
  <si>
    <t>籃球隊宜蘭基層訓練站&amp;經國盃籃球賽住宿等相關費用</t>
  </si>
  <si>
    <t>維家114/7鼠患防治</t>
  </si>
  <si>
    <t>聯邦保全114/7保全服務費</t>
  </si>
  <si>
    <t>美吟支公務車114年度汽車燃料稅</t>
  </si>
  <si>
    <t>僑生113-2暑期輔導鐘點費</t>
  </si>
  <si>
    <t>114/7北國霖消防例行檢修</t>
  </si>
  <si>
    <t>永鉅114/7事務機</t>
  </si>
  <si>
    <t>北國霖5樓消防線路查修費</t>
  </si>
  <si>
    <t>美吟支校園維修用門鎖電機科室配工場、217、後門鎖、垃圾場等</t>
  </si>
  <si>
    <t>房主任支林禎吉里長代收代辦會議車馬費</t>
  </si>
  <si>
    <t>在校生丙檢試務人員費用乙批</t>
  </si>
  <si>
    <t>惠星支113-2餐飲科實習材料鎖匙</t>
  </si>
  <si>
    <t>鈺婷支照服科特殊產業類科用除膠油</t>
  </si>
  <si>
    <t>承竑產業特殊需求海報</t>
  </si>
  <si>
    <t>付合作社114國中生暑輔營茶包等</t>
  </si>
  <si>
    <t>汯勃冷氣清洗費</t>
  </si>
  <si>
    <t>荃茂校園維修用把手柄等</t>
  </si>
  <si>
    <t>113-1籃球隊補課教師鐘點費</t>
  </si>
  <si>
    <t>昇達工程001/002/B1牆面粉刷</t>
  </si>
  <si>
    <t>明泓114/7電腦維護費</t>
  </si>
  <si>
    <t>世卡教務處學籍簿*10@320</t>
  </si>
  <si>
    <t>峻發黑板面粉刷.315.換新512</t>
  </si>
  <si>
    <t>戈錦華7/28校長交接典禮記者車馬費</t>
  </si>
  <si>
    <t>陳品綸7/28校長交接典禮記者車馬費</t>
  </si>
  <si>
    <t>美吟支113-2餐飲科實習材料乙批</t>
  </si>
  <si>
    <t>美吟支113-2餐飲科實習材料瓦斯</t>
  </si>
  <si>
    <t>美吟支113-2餐飲科實習材料好市多烤雞</t>
  </si>
  <si>
    <t>113學年度外聘薪資</t>
  </si>
  <si>
    <t>鄭惠如支907期校友通訊郵資</t>
  </si>
  <si>
    <t>光先114/7教務處油印室影印費</t>
  </si>
  <si>
    <t>技美汽車科職類場地機具評鑑工具</t>
  </si>
  <si>
    <t>極致汽車科機具評鑑工具</t>
  </si>
  <si>
    <t>承竑餐飲科壁貼海報*7@560</t>
  </si>
  <si>
    <t>校長室辦公用電腦螢幕、鍵盤滑鼠組</t>
  </si>
  <si>
    <t>弘麗家具會計室主任辦公椅</t>
  </si>
  <si>
    <t>弘麗家具校長室辦公椅、辦公桌</t>
  </si>
  <si>
    <t>德昌113-2餐飲科實習材料中餐瓦斯爐維修</t>
  </si>
  <si>
    <t>匯德餐飲科實習材料費乙批</t>
  </si>
  <si>
    <t>阿吉餐飲科實習材料費等乙批</t>
  </si>
  <si>
    <t>美吟支校長迎新簽名簿*3</t>
  </si>
  <si>
    <t>李媛媛支7/28第23屆第5次董事會議分攤點心禮盒費</t>
  </si>
  <si>
    <t>柏翰支公務車洗車及停車費</t>
  </si>
  <si>
    <t>柏翰支公務車油資</t>
  </si>
  <si>
    <t>生輔組工讀生114/7</t>
  </si>
  <si>
    <t>案3217104調查報告撰稿費等</t>
  </si>
  <si>
    <t>攸歆001-008地面及校門口三扇鐵捲門清洗等</t>
  </si>
  <si>
    <t>聚福販賣機電源漏電處理</t>
  </si>
  <si>
    <t>113-2餐飲科暑輔課程用材料</t>
  </si>
  <si>
    <t>114/7聖約翰舍監薪資</t>
  </si>
  <si>
    <t>美吟支城乙化特殊產業類科精油</t>
  </si>
  <si>
    <t>宏泰校園修繕用快乾批土</t>
  </si>
  <si>
    <t>114/7機電工讀生</t>
  </si>
  <si>
    <t>開元114/7鮮奶</t>
  </si>
  <si>
    <t>消防設備故障更新</t>
  </si>
  <si>
    <t>香根校長室交辦花博日照中心開幕盆栽</t>
  </si>
  <si>
    <t>香根校長交接典禮用花束</t>
  </si>
  <si>
    <t>113-2暑期輔導鐘點費暨各項行政津貼</t>
  </si>
  <si>
    <t>綠勵廁所清潔開南、社大11780無界塾8440</t>
  </si>
  <si>
    <t>花圃整修</t>
  </si>
  <si>
    <t>永亨校長室沙發組</t>
  </si>
  <si>
    <t>智福工程校長室加裝洗手台等</t>
  </si>
  <si>
    <t>籃球隊管理訓練日本訓練機票</t>
  </si>
  <si>
    <t>籃球隊個別訓練費-陳貴祥</t>
  </si>
  <si>
    <t>籃球教育協會籃球隊活動費</t>
  </si>
  <si>
    <t>114/7職校郵資</t>
  </si>
  <si>
    <t>門口茶花植栽</t>
  </si>
  <si>
    <t>正泰汽車科實習三菱汽車*2@25000</t>
  </si>
  <si>
    <t>買茶花三株及培養土三包</t>
  </si>
  <si>
    <t>114/7校長行動電話費</t>
  </si>
  <si>
    <t>鈺婷協助學生至中興醫院實習</t>
  </si>
  <si>
    <t>應付款(社大)</t>
  </si>
  <si>
    <t>(111/12/18)社大應付111/1-12行政支援人員薪資及招生行政費111-2</t>
  </si>
  <si>
    <t>113-2社大報名作業獎勵金</t>
  </si>
  <si>
    <t>應付款(社大貨款)</t>
    <phoneticPr fontId="3" type="noConversion"/>
  </si>
  <si>
    <t>提存繳付108/11月份漏繳社大負擔補充保費1.91%投保薪資-申報薪資</t>
  </si>
  <si>
    <t>提存社大預計退110-2期因疫情未上課退費</t>
  </si>
  <si>
    <t>社大提列舊傷伸展復原乙案二審賠償金</t>
  </si>
  <si>
    <t>113-2.12/15以後之退費金額提列</t>
  </si>
  <si>
    <t>113/12社大同仁加班費</t>
  </si>
  <si>
    <t>美吟支社大蝦皮圓形PP三乙夾等</t>
  </si>
  <si>
    <t>114-2社大課務手冊*1500@26</t>
  </si>
  <si>
    <t>社大114/7臨時工讀費</t>
  </si>
  <si>
    <t>社大誤入講師吳讚軒鐘點費收回7/23收#1438改付吳明勳</t>
  </si>
  <si>
    <t>114證期會投資未來系列講座經費旻?支和平新城社區出版品印刷</t>
  </si>
  <si>
    <t>社大校長宥君支郵寄簡章便利箱費用等乙批</t>
  </si>
  <si>
    <t>114-2退費申請匯款乙批</t>
  </si>
  <si>
    <t>小蕥社大114-2招生宣傳信箱派報*114000定點派報13500</t>
  </si>
  <si>
    <t>佳珊支社大未續報郵資等乙批</t>
  </si>
  <si>
    <t>南山社大學員114/6團體意外險</t>
  </si>
  <si>
    <t>香根祝賀教師合辦展覽開幕花籃</t>
  </si>
  <si>
    <t>114/7社大臨時工讀費(已扣勞健保)</t>
  </si>
  <si>
    <t>社大114/7郵資</t>
  </si>
  <si>
    <t>南山人壽社大114/7學員團體保險費</t>
  </si>
  <si>
    <t>預收款項</t>
    <phoneticPr fontId="3" type="noConversion"/>
  </si>
  <si>
    <t>暫收款</t>
    <phoneticPr fontId="3" type="noConversion"/>
  </si>
  <si>
    <t>暫收款(學校)</t>
    <phoneticPr fontId="3" type="noConversion"/>
  </si>
  <si>
    <t>歷年收回逾期支票(106學年度以前)</t>
    <phoneticPr fontId="3" type="noConversion"/>
  </si>
  <si>
    <t>家長會長捐助111-1照服一孝胡晉豪學雜代辦費抵扣捷運月票款</t>
  </si>
  <si>
    <t>111-1原住民就學補助餐飲一孝羅庭佑繳付學雜費(教儲戶補抵繳)</t>
  </si>
  <si>
    <t>111-2.2月份第八節輔導課黃聖芳未開立帳戶暫不付款</t>
  </si>
  <si>
    <t>111-2.2月份第八節輔導課朱玉鳳未開立帳戶暫不付款</t>
  </si>
  <si>
    <t>台北市佛教會捐助機電一忠吳旗豐學雜費共20000餘入暫收13263</t>
  </si>
  <si>
    <t>國泰人壽保險退回巫仁祐學生團體保險</t>
  </si>
  <si>
    <t>三民國中112學年度八年級社區高中專業群科參訪材料費</t>
  </si>
  <si>
    <t>12/26ATM轉入待查</t>
  </si>
  <si>
    <t>113-1教育儲蓄戶補助餐飲一忠戴家禾沖抵餘款暫列(待轉楊世誠)</t>
  </si>
  <si>
    <t>家長會校務基金捐贈餘款(尾牙)</t>
  </si>
  <si>
    <t>開南大學213教室拆除隔間費用</t>
  </si>
  <si>
    <t>泰安6/18中原大學參訪保險費由各班班費出000863</t>
  </si>
  <si>
    <t>114-1停車場清潔費</t>
  </si>
  <si>
    <t>114年度台北市教育局私校獎補助經費</t>
  </si>
  <si>
    <t>僑生資訊一A裴黃龍繳清分期學費溢繳504</t>
  </si>
  <si>
    <t>暫收款(學雜費)</t>
    <phoneticPr fontId="3" type="noConversion"/>
  </si>
  <si>
    <t>學雜費代辦費收入</t>
    <phoneticPr fontId="3" type="noConversion"/>
  </si>
  <si>
    <t>暫收款(社大)</t>
    <phoneticPr fontId="3" type="noConversion"/>
  </si>
  <si>
    <t>111社大樂齡市民進修券*3@3000</t>
  </si>
  <si>
    <t>社大退費高欽秀報名費ACH退費</t>
  </si>
  <si>
    <t>社大講師補繳112年度補充保費-吳秀蓮(待健保局補單)</t>
  </si>
  <si>
    <t>社大講師補繳112年度補充保費-余佳諭(待健保局補單)</t>
  </si>
  <si>
    <t>社大講師補繳112年度補充保費-陳坤涵(待健保局補單)</t>
  </si>
  <si>
    <t>暫收款(社大學分費)</t>
    <phoneticPr fontId="3" type="noConversion"/>
  </si>
  <si>
    <t>收社大期報名費</t>
    <phoneticPr fontId="3" type="noConversion"/>
  </si>
  <si>
    <t>代收款項</t>
    <phoneticPr fontId="3" type="noConversion"/>
  </si>
  <si>
    <t>代辦費</t>
    <phoneticPr fontId="3" type="noConversion"/>
  </si>
  <si>
    <t>家長會費</t>
    <phoneticPr fontId="3" type="noConversion"/>
  </si>
  <si>
    <t>班級自治費</t>
    <phoneticPr fontId="3" type="noConversion"/>
  </si>
  <si>
    <t>蒸飯費</t>
    <phoneticPr fontId="3" type="noConversion"/>
  </si>
  <si>
    <t>學生團體保險費</t>
    <phoneticPr fontId="3" type="noConversion"/>
  </si>
  <si>
    <t>職校學生團體保險保費</t>
    <phoneticPr fontId="3" type="noConversion"/>
  </si>
  <si>
    <t>僑生團體保險保費</t>
    <phoneticPr fontId="3" type="noConversion"/>
  </si>
  <si>
    <t>外籍生註冊費</t>
  </si>
  <si>
    <t>輔導費</t>
    <phoneticPr fontId="3" type="noConversion"/>
  </si>
  <si>
    <t>職校技能檢定輔導費(觀光科)</t>
    <phoneticPr fontId="3" type="noConversion"/>
  </si>
  <si>
    <t>材料費(電機科)</t>
    <phoneticPr fontId="3" type="noConversion"/>
  </si>
  <si>
    <t>乙級材料費(電機科)</t>
    <phoneticPr fontId="3" type="noConversion"/>
  </si>
  <si>
    <t>職校跨校際模擬考費</t>
    <phoneticPr fontId="3" type="noConversion"/>
  </si>
  <si>
    <t>職校技能檢定輔導費(照服科)</t>
    <phoneticPr fontId="3" type="noConversion"/>
  </si>
  <si>
    <t>職校技能檢定輔導費(餐飲科)</t>
    <phoneticPr fontId="3" type="noConversion"/>
  </si>
  <si>
    <t>廣設科專題製作費</t>
    <phoneticPr fontId="3" type="noConversion"/>
  </si>
  <si>
    <t>寒/暑輔食材費(餐飲科)</t>
    <phoneticPr fontId="3" type="noConversion"/>
  </si>
  <si>
    <t>寒/暑輔食材費(照服科)</t>
    <phoneticPr fontId="3" type="noConversion"/>
  </si>
  <si>
    <t>其他</t>
    <phoneticPr fontId="3" type="noConversion"/>
  </si>
  <si>
    <t>技能檢定(丙檢、乙檢)</t>
    <phoneticPr fontId="3" type="noConversion"/>
  </si>
  <si>
    <t>中/英聽檢定報名費/簡章費</t>
    <phoneticPr fontId="3" type="noConversion"/>
  </si>
  <si>
    <t>新生自備工具款</t>
    <phoneticPr fontId="3" type="noConversion"/>
  </si>
  <si>
    <t>游泳池清潔費</t>
    <phoneticPr fontId="3" type="noConversion"/>
  </si>
  <si>
    <t>國文增廣教材</t>
    <phoneticPr fontId="3" type="noConversion"/>
  </si>
  <si>
    <t>菁英班保證金</t>
    <phoneticPr fontId="3" type="noConversion"/>
  </si>
  <si>
    <t>實習材料費(觀光科)</t>
    <phoneticPr fontId="3" type="noConversion"/>
  </si>
  <si>
    <t>在校生證照費</t>
    <phoneticPr fontId="3" type="noConversion"/>
  </si>
  <si>
    <t>英文菁英班</t>
    <phoneticPr fontId="3" type="noConversion"/>
  </si>
  <si>
    <t>僑生居留證</t>
    <phoneticPr fontId="3" type="noConversion"/>
  </si>
  <si>
    <t>僑生體檢費</t>
    <phoneticPr fontId="3" type="noConversion"/>
  </si>
  <si>
    <t>僑生住宿費</t>
    <phoneticPr fontId="3" type="noConversion"/>
  </si>
  <si>
    <t>開青刊費</t>
    <phoneticPr fontId="3" type="noConversion"/>
  </si>
  <si>
    <t>學年學分費</t>
    <phoneticPr fontId="3" type="noConversion"/>
  </si>
  <si>
    <t>丙級水配輔導費</t>
    <phoneticPr fontId="3" type="noConversion"/>
  </si>
  <si>
    <t>社大其他</t>
    <phoneticPr fontId="3" type="noConversion"/>
  </si>
  <si>
    <t>代轉獎助學金</t>
  </si>
  <si>
    <t>代收款</t>
    <phoneticPr fontId="3" type="noConversion"/>
  </si>
  <si>
    <t>身障生</t>
    <phoneticPr fontId="3" type="noConversion"/>
  </si>
  <si>
    <t>代扣所得稅</t>
    <phoneticPr fontId="3" type="noConversion"/>
  </si>
  <si>
    <t>代扣所得稅(學校)</t>
    <phoneticPr fontId="3" type="noConversion"/>
  </si>
  <si>
    <t>代扣所得稅(社大)</t>
    <phoneticPr fontId="3" type="noConversion"/>
  </si>
  <si>
    <t>保險費</t>
    <phoneticPr fontId="3" type="noConversion"/>
  </si>
  <si>
    <t>保險費(學校)</t>
  </si>
  <si>
    <t>保險費(社大)</t>
    <phoneticPr fontId="3" type="noConversion"/>
  </si>
  <si>
    <t>保險費(僑生代收健保費)</t>
    <phoneticPr fontId="3" type="noConversion"/>
  </si>
  <si>
    <t>保險費(退休人員)</t>
    <phoneticPr fontId="3" type="noConversion"/>
  </si>
  <si>
    <t>保險費(人力方案)</t>
    <phoneticPr fontId="3" type="noConversion"/>
  </si>
  <si>
    <t>健保補充保費(社大)</t>
    <phoneticPr fontId="3" type="noConversion"/>
  </si>
  <si>
    <t>職校畢業紀念冊</t>
    <phoneticPr fontId="3" type="noConversion"/>
  </si>
  <si>
    <t>職校畢業專刊</t>
  </si>
  <si>
    <t>畢業旅行費</t>
    <phoneticPr fontId="3" type="noConversion"/>
  </si>
  <si>
    <t>樂儀隊獎學金</t>
    <phoneticPr fontId="3" type="noConversion"/>
  </si>
  <si>
    <t>校外考試簡章</t>
    <phoneticPr fontId="3" type="noConversion"/>
  </si>
  <si>
    <t>校外測驗報名費</t>
    <phoneticPr fontId="3" type="noConversion"/>
  </si>
  <si>
    <t>停車場遙控器押金</t>
    <phoneticPr fontId="3" type="noConversion"/>
  </si>
  <si>
    <t>職校個人照</t>
  </si>
  <si>
    <t>校外考試簡章工作費</t>
    <phoneticPr fontId="3" type="noConversion"/>
  </si>
  <si>
    <t>校外教學</t>
    <phoneticPr fontId="3" type="noConversion"/>
  </si>
  <si>
    <t>開南校史</t>
  </si>
  <si>
    <t>新生補給站</t>
  </si>
  <si>
    <t>數位學生證</t>
    <phoneticPr fontId="3" type="noConversion"/>
  </si>
  <si>
    <t>國中暑/寒輔營</t>
    <phoneticPr fontId="3" type="noConversion"/>
  </si>
  <si>
    <t>轉學生報名簡章費</t>
    <phoneticPr fontId="3" type="noConversion"/>
  </si>
  <si>
    <t>轉學生報名費</t>
    <phoneticPr fontId="3" type="noConversion"/>
  </si>
  <si>
    <t>實習材料費(餐飲科)</t>
    <phoneticPr fontId="3" type="noConversion"/>
  </si>
  <si>
    <t>免學費補助</t>
    <phoneticPr fontId="3" type="noConversion"/>
  </si>
  <si>
    <t>產業特殊需求類科</t>
    <phoneticPr fontId="3" type="noConversion"/>
  </si>
  <si>
    <t>球隊活動費</t>
    <phoneticPr fontId="3" type="noConversion"/>
  </si>
  <si>
    <t>柔道場獎助學金</t>
    <phoneticPr fontId="3" type="noConversion"/>
  </si>
  <si>
    <t>照服科公費生</t>
    <phoneticPr fontId="3" type="noConversion"/>
  </si>
  <si>
    <t>退撫儲金自提款</t>
    <phoneticPr fontId="3" type="noConversion"/>
  </si>
  <si>
    <t>獎學基金</t>
  </si>
  <si>
    <t>陳雲鵬師獎學基金</t>
    <phoneticPr fontId="3" type="noConversion"/>
  </si>
  <si>
    <t>正則學園獎學基金</t>
  </si>
  <si>
    <t>福華慈善基金會獎助金</t>
  </si>
  <si>
    <t>陳聯雄/建中工程公司慈善獎助學金</t>
    <phoneticPr fontId="3" type="noConversion"/>
  </si>
  <si>
    <t>李新運先生獎助學金</t>
  </si>
  <si>
    <t>代收校友通訊捐款</t>
    <phoneticPr fontId="3" type="noConversion"/>
  </si>
  <si>
    <t>蕭柏舟校友獎助學金</t>
    <phoneticPr fontId="3" type="noConversion"/>
  </si>
  <si>
    <t>王武雄先生獎助學金</t>
    <phoneticPr fontId="3" type="noConversion"/>
  </si>
  <si>
    <t>陳嘉男校友獎助學金</t>
    <phoneticPr fontId="3" type="noConversion"/>
  </si>
  <si>
    <t>感恩社會福利基金會</t>
    <phoneticPr fontId="3" type="noConversion"/>
  </si>
  <si>
    <t>家長會獎學金</t>
    <phoneticPr fontId="3" type="noConversion"/>
  </si>
  <si>
    <t>明煌建築師紀成獎學金</t>
    <phoneticPr fontId="3" type="noConversion"/>
  </si>
  <si>
    <t>社大全勤保証金</t>
    <phoneticPr fontId="3" type="noConversion"/>
  </si>
  <si>
    <t>勞工退休金</t>
    <phoneticPr fontId="3" type="noConversion"/>
  </si>
  <si>
    <t>林本博校長獎助學金</t>
    <phoneticPr fontId="3" type="noConversion"/>
  </si>
  <si>
    <t>歐陽緯師獎助學金</t>
    <phoneticPr fontId="3" type="noConversion"/>
  </si>
  <si>
    <t>再興文教基金會</t>
    <phoneticPr fontId="3" type="noConversion"/>
  </si>
  <si>
    <t>楊慶傳先生獎助學金</t>
  </si>
  <si>
    <t>校務發展經費</t>
    <phoneticPr fontId="3" type="noConversion"/>
  </si>
  <si>
    <t>教育儲蓄戶</t>
    <phoneticPr fontId="3" type="noConversion"/>
  </si>
  <si>
    <t>校友通訊捐款-何添財</t>
    <phoneticPr fontId="3" type="noConversion"/>
  </si>
  <si>
    <t>轉型發展經費</t>
    <phoneticPr fontId="3" type="noConversion"/>
  </si>
  <si>
    <t>身心障礙學生輔導</t>
    <phoneticPr fontId="3" type="noConversion"/>
  </si>
  <si>
    <t>簡朝陽及呂鳳珠急難救助金</t>
    <phoneticPr fontId="3" type="noConversion"/>
  </si>
  <si>
    <t>林書容校友獎助學金</t>
    <phoneticPr fontId="3" type="noConversion"/>
  </si>
  <si>
    <t>陳卿弘校友獎助學金</t>
    <phoneticPr fontId="3" type="noConversion"/>
  </si>
  <si>
    <t>陳萬君校長清寒學生入學獎助金</t>
    <phoneticPr fontId="3" type="noConversion"/>
  </si>
  <si>
    <t>學務創新人力</t>
    <phoneticPr fontId="3" type="noConversion"/>
  </si>
  <si>
    <t>新生入學報名費</t>
    <phoneticPr fontId="3" type="noConversion"/>
  </si>
  <si>
    <t>電梯磁扣押金</t>
    <phoneticPr fontId="3" type="noConversion"/>
  </si>
  <si>
    <t>助學貸款</t>
    <phoneticPr fontId="3" type="noConversion"/>
  </si>
  <si>
    <t>王杉池獎助學金</t>
    <phoneticPr fontId="3" type="noConversion"/>
  </si>
  <si>
    <t>校園基金</t>
    <phoneticPr fontId="3" type="noConversion"/>
  </si>
  <si>
    <t>實驗教育園區新生報名費</t>
    <phoneticPr fontId="3" type="noConversion"/>
  </si>
  <si>
    <t>其他負債</t>
    <phoneticPr fontId="3" type="noConversion"/>
  </si>
  <si>
    <t>應付退休金</t>
  </si>
  <si>
    <t>存入保證金</t>
    <phoneticPr fontId="3" type="noConversion"/>
  </si>
  <si>
    <t>日照中心預算數估算為收益，實際決算數為損失</t>
    <phoneticPr fontId="1" type="noConversion"/>
  </si>
  <si>
    <r>
      <rPr>
        <u/>
        <sz val="9.5"/>
        <color theme="1"/>
        <rFont val="標楷體"/>
        <family val="4"/>
        <charset val="136"/>
      </rPr>
      <t>一</t>
    </r>
    <r>
      <rPr>
        <u/>
        <sz val="9.5"/>
        <color theme="1"/>
        <rFont val="新細明體"/>
        <family val="1"/>
        <charset val="136"/>
      </rPr>
      <t>、</t>
    </r>
    <r>
      <rPr>
        <sz val="9.5"/>
        <color theme="1"/>
        <rFont val="標楷體"/>
        <family val="4"/>
        <charset val="136"/>
      </rPr>
      <t>現金股利合計新臺幣$19,127,101元
1.上海商銀現金股利新臺幣$2,021,400元
2.亞洲水泥現金股利新臺幣$1,197,000元
3.富邦金現金股利新臺幣$2,243,417元
4.福懋現金股利新臺幣$307,000元
5.光寶科現金股利新臺幣$200,000元
6.日勝生活現金股利新臺幣$20,696元
7.凌巨現金股利新臺幣$6,000元
8.元大高股息現金股利新臺幣$2,247,000元
9.光寶科技現金股利新臺幣$300,791元
10.華研現金股利新臺幣$1,776,000元
11.和碩現金股利新臺幣$1,112,198元
12.群光現金股利新臺幣$1,600,000元
13.聯強現金股利新臺幣$1,192,000元
14.國泰金現金股利新臺幣$1,802,500元
15.台泥現金股利新臺幣$841,445元
16.復盛現金股利新臺幣$2,259,654元
二、出售股票投資收益合計$17,287,563元
1.廣達投資收益合計新臺幣$2,925,709元
2.富邦金投資收益合計新臺幣$1,816,664元
3.國泰金投資收益合計新臺幣$2,524,732元
4.光寶科投資收益合計新臺幣$1,433,688元
5.中信金投資收益合計新臺幣$5,288,887元
6.聯強投資收益合計新臺幣$37,983元
7.兆豐金投資收益合計新臺幣$1,547,143元
8.群光投資收益合計新臺幣$1,712,757元</t>
    </r>
    <phoneticPr fontId="1" type="noConversion"/>
  </si>
  <si>
    <t>113學年度決算數比預算數增加係因，社大分攤學校各項工程費用及設備維修費用。</t>
    <phoneticPr fontId="1" type="noConversion"/>
  </si>
  <si>
    <t>113學年度預算估列為盈餘1,620,009元，係因以每天滿收60人次進行估算，但113學年度實際收托長輩每天平均約30人左右未達預期預算目標所致；另交通車成本一個月高達20萬元左右的支出，交通費收入每月僅約6.5萬元，造成虧損的主要原因。</t>
    <phoneticPr fontId="1" type="noConversion"/>
  </si>
  <si>
    <t>元大高股息評價未實現調整數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</si>
</sst>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_-* #,##0_-;\-* #,##0_-;_-* &quot;-&quot;??_-;_-@_-"/>
    <numFmt numFmtId="177" formatCode="0.00_);[Red]\(0.00\)"/>
    <numFmt numFmtId="178" formatCode="#,##0_ "/>
    <numFmt numFmtId="179" formatCode="#,##0.00_ "/>
    <numFmt numFmtId="180" formatCode="0.00_);\(0.00\)"/>
    <numFmt numFmtId="181" formatCode="#,##0_);[Red]\(#,##0\)"/>
    <numFmt numFmtId="182" formatCode="#,##0.00_);[Red]\(#,##0.00\)"/>
    <numFmt numFmtId="183" formatCode="_-* #,##0.00_-;\-* #,##0.00_-;_-* &quot;-&quot;_-;_-@_-"/>
    <numFmt numFmtId="184" formatCode="#,##0.0000_);[Red]\(#,##0.0000\)"/>
    <numFmt numFmtId="185" formatCode="#,##0.00_);\(#,##0.00\)"/>
  </numFmts>
  <fonts count="3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b/>
      <sz val="12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b/>
      <sz val="10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name val="標楷體"/>
      <family val="4"/>
      <charset val="136"/>
    </font>
    <font>
      <b/>
      <sz val="11"/>
      <color theme="1"/>
      <name val="標楷體"/>
      <family val="4"/>
      <charset val="136"/>
    </font>
    <font>
      <b/>
      <sz val="10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b/>
      <sz val="11"/>
      <name val="標楷體"/>
      <family val="4"/>
      <charset val="136"/>
    </font>
    <font>
      <sz val="11"/>
      <name val="標楷體"/>
      <family val="4"/>
      <charset val="136"/>
    </font>
    <font>
      <sz val="12"/>
      <color indexed="8"/>
      <name val="標楷體"/>
      <family val="4"/>
      <charset val="136"/>
    </font>
    <font>
      <u/>
      <sz val="12"/>
      <color theme="1"/>
      <name val="標楷體"/>
      <family val="4"/>
      <charset val="136"/>
    </font>
    <font>
      <sz val="11"/>
      <color indexed="8"/>
      <name val="標楷體"/>
      <family val="4"/>
      <charset val="136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9"/>
      <color theme="1"/>
      <name val="標楷體"/>
      <family val="4"/>
      <charset val="136"/>
    </font>
    <font>
      <sz val="12"/>
      <color theme="1"/>
      <name val="新細明體"/>
      <family val="1"/>
      <charset val="136"/>
    </font>
    <font>
      <sz val="9"/>
      <color indexed="81"/>
      <name val="Tahoma"/>
      <family val="2"/>
    </font>
    <font>
      <sz val="11"/>
      <color theme="1"/>
      <name val="新細明體"/>
      <family val="1"/>
      <charset val="136"/>
    </font>
    <font>
      <b/>
      <sz val="9"/>
      <color indexed="81"/>
      <name val="標楷體"/>
      <family val="4"/>
      <charset val="136"/>
    </font>
    <font>
      <sz val="9"/>
      <color indexed="81"/>
      <name val="標楷體"/>
      <family val="4"/>
      <charset val="136"/>
    </font>
    <font>
      <sz val="10"/>
      <name val="標楷體"/>
      <family val="4"/>
      <charset val="136"/>
    </font>
    <font>
      <sz val="9.5"/>
      <color theme="1"/>
      <name val="標楷體"/>
      <family val="4"/>
      <charset val="136"/>
    </font>
    <font>
      <u/>
      <sz val="9.5"/>
      <color theme="1"/>
      <name val="標楷體"/>
      <family val="4"/>
      <charset val="136"/>
    </font>
    <font>
      <u/>
      <sz val="9.5"/>
      <color theme="1"/>
      <name val="新細明體"/>
      <family val="1"/>
      <charset val="136"/>
    </font>
    <font>
      <b/>
      <sz val="16"/>
      <name val="標楷體"/>
      <family val="4"/>
      <charset val="136"/>
    </font>
    <font>
      <sz val="9"/>
      <name val="細明體"/>
      <family val="3"/>
      <charset val="136"/>
    </font>
    <font>
      <sz val="8"/>
      <name val="標楷體"/>
      <family val="4"/>
      <charset val="136"/>
    </font>
    <font>
      <sz val="9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>
      <alignment vertical="center"/>
    </xf>
    <xf numFmtId="43" fontId="4" fillId="0" borderId="0" applyFont="0" applyFill="0" applyBorder="0" applyAlignment="0" applyProtection="0"/>
    <xf numFmtId="0" fontId="2" fillId="0" borderId="0">
      <alignment vertical="center"/>
    </xf>
    <xf numFmtId="43" fontId="4" fillId="0" borderId="0" applyFont="0" applyFill="0" applyBorder="0" applyAlignment="0" applyProtection="0"/>
  </cellStyleXfs>
  <cellXfs count="384">
    <xf numFmtId="0" fontId="0" fillId="0" borderId="0" xfId="0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3" fontId="7" fillId="0" borderId="0" xfId="0" applyNumberFormat="1" applyFont="1">
      <alignment vertical="center"/>
    </xf>
    <xf numFmtId="181" fontId="7" fillId="0" borderId="1" xfId="0" applyNumberFormat="1" applyFont="1" applyBorder="1">
      <alignment vertical="center"/>
    </xf>
    <xf numFmtId="181" fontId="7" fillId="0" borderId="1" xfId="0" applyNumberFormat="1" applyFont="1" applyBorder="1" applyAlignment="1">
      <alignment horizontal="center" vertical="center" wrapText="1"/>
    </xf>
    <xf numFmtId="181" fontId="7" fillId="0" borderId="1" xfId="1" applyNumberFormat="1" applyFont="1" applyBorder="1">
      <alignment vertical="center"/>
    </xf>
    <xf numFmtId="0" fontId="7" fillId="0" borderId="16" xfId="0" applyFont="1" applyBorder="1">
      <alignment vertical="center"/>
    </xf>
    <xf numFmtId="0" fontId="7" fillId="0" borderId="17" xfId="0" applyFont="1" applyBorder="1" applyAlignment="1">
      <alignment vertical="center" wrapText="1"/>
    </xf>
    <xf numFmtId="177" fontId="7" fillId="0" borderId="17" xfId="0" applyNumberFormat="1" applyFont="1" applyBorder="1">
      <alignment vertical="center"/>
    </xf>
    <xf numFmtId="0" fontId="7" fillId="0" borderId="16" xfId="0" applyFont="1" applyBorder="1" applyAlignment="1">
      <alignment horizontal="left" vertical="top"/>
    </xf>
    <xf numFmtId="0" fontId="7" fillId="0" borderId="18" xfId="0" applyFont="1" applyBorder="1">
      <alignment vertical="center"/>
    </xf>
    <xf numFmtId="181" fontId="7" fillId="0" borderId="19" xfId="0" applyNumberFormat="1" applyFont="1" applyBorder="1">
      <alignment vertical="center"/>
    </xf>
    <xf numFmtId="177" fontId="7" fillId="0" borderId="20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81" fontId="7" fillId="0" borderId="5" xfId="1" applyNumberFormat="1" applyFont="1" applyFill="1" applyBorder="1">
      <alignment vertical="center"/>
    </xf>
    <xf numFmtId="0" fontId="14" fillId="0" borderId="1" xfId="0" applyFont="1" applyBorder="1">
      <alignment vertical="center"/>
    </xf>
    <xf numFmtId="0" fontId="7" fillId="0" borderId="0" xfId="0" applyFont="1" applyAlignment="1">
      <alignment vertical="center"/>
    </xf>
    <xf numFmtId="176" fontId="10" fillId="0" borderId="19" xfId="1" applyNumberFormat="1" applyFont="1" applyBorder="1">
      <alignment vertical="center"/>
    </xf>
    <xf numFmtId="176" fontId="10" fillId="0" borderId="20" xfId="1" applyNumberFormat="1" applyFont="1" applyBorder="1">
      <alignment vertical="center"/>
    </xf>
    <xf numFmtId="0" fontId="14" fillId="0" borderId="16" xfId="0" applyFont="1" applyBorder="1">
      <alignment vertical="center"/>
    </xf>
    <xf numFmtId="0" fontId="14" fillId="0" borderId="7" xfId="0" applyFont="1" applyBorder="1" applyAlignment="1">
      <alignment horizontal="left" vertical="center"/>
    </xf>
    <xf numFmtId="0" fontId="14" fillId="0" borderId="24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18" xfId="0" applyFont="1" applyBorder="1">
      <alignment vertical="center"/>
    </xf>
    <xf numFmtId="0" fontId="14" fillId="0" borderId="19" xfId="0" applyFont="1" applyBorder="1">
      <alignment vertical="center"/>
    </xf>
    <xf numFmtId="178" fontId="11" fillId="0" borderId="1" xfId="1" applyNumberFormat="1" applyFont="1" applyBorder="1" applyAlignment="1">
      <alignment horizontal="center" vertical="center"/>
    </xf>
    <xf numFmtId="179" fontId="11" fillId="0" borderId="1" xfId="2" applyNumberFormat="1" applyFont="1" applyBorder="1" applyAlignment="1">
      <alignment horizontal="center" vertical="center"/>
    </xf>
    <xf numFmtId="181" fontId="11" fillId="0" borderId="1" xfId="1" applyNumberFormat="1" applyFont="1" applyBorder="1" applyAlignment="1">
      <alignment vertical="center"/>
    </xf>
    <xf numFmtId="181" fontId="11" fillId="0" borderId="1" xfId="2" applyNumberFormat="1" applyFont="1" applyBorder="1">
      <alignment vertical="center"/>
    </xf>
    <xf numFmtId="181" fontId="11" fillId="0" borderId="8" xfId="0" applyNumberFormat="1" applyFont="1" applyBorder="1" applyAlignment="1">
      <alignment horizontal="right" vertical="center"/>
    </xf>
    <xf numFmtId="182" fontId="11" fillId="0" borderId="1" xfId="2" applyNumberFormat="1" applyFont="1" applyBorder="1" applyAlignment="1">
      <alignment horizontal="right" vertical="center"/>
    </xf>
    <xf numFmtId="181" fontId="11" fillId="0" borderId="1" xfId="1" applyNumberFormat="1" applyFont="1" applyBorder="1" applyAlignment="1">
      <alignment horizontal="right" vertical="center"/>
    </xf>
    <xf numFmtId="181" fontId="11" fillId="0" borderId="1" xfId="0" applyNumberFormat="1" applyFont="1" applyBorder="1" applyAlignment="1">
      <alignment horizontal="right" vertical="center"/>
    </xf>
    <xf numFmtId="182" fontId="11" fillId="0" borderId="1" xfId="1" applyNumberFormat="1" applyFont="1" applyBorder="1" applyAlignment="1">
      <alignment horizontal="right" vertical="center"/>
    </xf>
    <xf numFmtId="0" fontId="18" fillId="0" borderId="0" xfId="0" applyFont="1">
      <alignment vertical="center"/>
    </xf>
    <xf numFmtId="0" fontId="7" fillId="0" borderId="24" xfId="0" applyFont="1" applyBorder="1">
      <alignment vertical="center"/>
    </xf>
    <xf numFmtId="0" fontId="7" fillId="0" borderId="30" xfId="0" applyFont="1" applyBorder="1" applyAlignment="1">
      <alignment horizontal="center" vertical="center"/>
    </xf>
    <xf numFmtId="4" fontId="16" fillId="0" borderId="17" xfId="1" applyNumberFormat="1" applyFont="1" applyBorder="1" applyAlignment="1">
      <alignment vertical="center"/>
    </xf>
    <xf numFmtId="181" fontId="7" fillId="0" borderId="0" xfId="0" applyNumberFormat="1" applyFont="1" applyBorder="1" applyAlignment="1">
      <alignment horizontal="right" vertical="center"/>
    </xf>
    <xf numFmtId="181" fontId="11" fillId="0" borderId="19" xfId="1" applyNumberFormat="1" applyFont="1" applyBorder="1" applyAlignment="1">
      <alignment horizontal="right" vertical="center"/>
    </xf>
    <xf numFmtId="181" fontId="11" fillId="0" borderId="19" xfId="2" applyNumberFormat="1" applyFont="1" applyBorder="1" applyAlignment="1">
      <alignment horizontal="right" vertical="center"/>
    </xf>
    <xf numFmtId="182" fontId="11" fillId="0" borderId="19" xfId="2" applyNumberFormat="1" applyFont="1" applyBorder="1" applyAlignment="1">
      <alignment horizontal="right" vertical="center"/>
    </xf>
    <xf numFmtId="0" fontId="13" fillId="0" borderId="17" xfId="0" applyFont="1" applyBorder="1" applyAlignment="1">
      <alignment horizontal="center" vertical="center" wrapText="1"/>
    </xf>
    <xf numFmtId="0" fontId="7" fillId="0" borderId="19" xfId="0" applyFont="1" applyBorder="1">
      <alignment vertical="center"/>
    </xf>
    <xf numFmtId="0" fontId="16" fillId="0" borderId="16" xfId="5" applyFont="1" applyBorder="1">
      <alignment vertical="center"/>
    </xf>
    <xf numFmtId="0" fontId="16" fillId="0" borderId="1" xfId="5" applyFont="1" applyBorder="1">
      <alignment vertical="center"/>
    </xf>
    <xf numFmtId="0" fontId="16" fillId="0" borderId="7" xfId="5" applyFont="1" applyBorder="1" applyAlignment="1">
      <alignment vertical="center"/>
    </xf>
    <xf numFmtId="0" fontId="16" fillId="0" borderId="7" xfId="5" applyFont="1" applyBorder="1">
      <alignment vertical="center"/>
    </xf>
    <xf numFmtId="0" fontId="16" fillId="0" borderId="7" xfId="5" applyFont="1" applyBorder="1" applyAlignment="1">
      <alignment horizontal="left" vertical="center"/>
    </xf>
    <xf numFmtId="181" fontId="11" fillId="0" borderId="1" xfId="5" applyNumberFormat="1" applyFont="1" applyBorder="1">
      <alignment vertical="center"/>
    </xf>
    <xf numFmtId="181" fontId="7" fillId="0" borderId="1" xfId="0" applyNumberFormat="1" applyFont="1" applyBorder="1" applyAlignment="1">
      <alignment horizontal="right" vertical="center"/>
    </xf>
    <xf numFmtId="181" fontId="11" fillId="0" borderId="19" xfId="1" applyNumberFormat="1" applyFont="1" applyBorder="1" applyAlignment="1">
      <alignment vertical="center"/>
    </xf>
    <xf numFmtId="182" fontId="11" fillId="0" borderId="1" xfId="5" applyNumberFormat="1" applyFont="1" applyBorder="1" applyAlignment="1">
      <alignment horizontal="right" vertical="center"/>
    </xf>
    <xf numFmtId="182" fontId="11" fillId="0" borderId="19" xfId="1" applyNumberFormat="1" applyFont="1" applyBorder="1" applyAlignment="1">
      <alignment horizontal="right" vertical="center"/>
    </xf>
    <xf numFmtId="0" fontId="18" fillId="0" borderId="24" xfId="0" applyFont="1" applyBorder="1">
      <alignment vertical="center"/>
    </xf>
    <xf numFmtId="44" fontId="7" fillId="0" borderId="0" xfId="0" applyNumberFormat="1" applyFont="1">
      <alignment vertical="center"/>
    </xf>
    <xf numFmtId="0" fontId="14" fillId="0" borderId="24" xfId="0" quotePrefix="1" applyFont="1" applyBorder="1">
      <alignment vertical="center"/>
    </xf>
    <xf numFmtId="0" fontId="14" fillId="0" borderId="11" xfId="0" quotePrefix="1" applyFont="1" applyBorder="1">
      <alignment vertical="center"/>
    </xf>
    <xf numFmtId="0" fontId="14" fillId="0" borderId="35" xfId="0" quotePrefix="1" applyFont="1" applyBorder="1">
      <alignment vertical="center"/>
    </xf>
    <xf numFmtId="0" fontId="14" fillId="0" borderId="35" xfId="0" quotePrefix="1" applyFont="1" applyBorder="1" applyAlignment="1">
      <alignment horizontal="left" vertical="center"/>
    </xf>
    <xf numFmtId="0" fontId="14" fillId="0" borderId="37" xfId="0" quotePrefix="1" applyFont="1" applyBorder="1">
      <alignment vertical="center"/>
    </xf>
    <xf numFmtId="0" fontId="14" fillId="0" borderId="38" xfId="0" quotePrefix="1" applyFont="1" applyBorder="1">
      <alignment vertical="center"/>
    </xf>
    <xf numFmtId="0" fontId="11" fillId="0" borderId="3" xfId="0" applyFont="1" applyBorder="1" applyAlignment="1">
      <alignment horizontal="center" vertical="center" wrapText="1"/>
    </xf>
    <xf numFmtId="181" fontId="7" fillId="0" borderId="11" xfId="0" applyNumberFormat="1" applyFont="1" applyBorder="1">
      <alignment vertical="center"/>
    </xf>
    <xf numFmtId="181" fontId="7" fillId="0" borderId="38" xfId="0" applyNumberFormat="1" applyFont="1" applyBorder="1">
      <alignment vertical="center"/>
    </xf>
    <xf numFmtId="182" fontId="7" fillId="0" borderId="36" xfId="0" applyNumberFormat="1" applyFont="1" applyBorder="1">
      <alignment vertical="center"/>
    </xf>
    <xf numFmtId="182" fontId="7" fillId="0" borderId="40" xfId="0" applyNumberFormat="1" applyFont="1" applyBorder="1">
      <alignment vertical="center"/>
    </xf>
    <xf numFmtId="181" fontId="7" fillId="0" borderId="5" xfId="1" applyNumberFormat="1" applyFont="1" applyBorder="1">
      <alignment vertical="center"/>
    </xf>
    <xf numFmtId="181" fontId="7" fillId="0" borderId="8" xfId="1" applyNumberFormat="1" applyFont="1" applyBorder="1">
      <alignment vertical="center"/>
    </xf>
    <xf numFmtId="0" fontId="5" fillId="0" borderId="30" xfId="0" applyFont="1" applyBorder="1" applyAlignment="1">
      <alignment horizontal="center" vertical="center"/>
    </xf>
    <xf numFmtId="0" fontId="7" fillId="0" borderId="15" xfId="0" applyFont="1" applyBorder="1">
      <alignment vertical="center"/>
    </xf>
    <xf numFmtId="0" fontId="7" fillId="0" borderId="44" xfId="0" applyFont="1" applyBorder="1">
      <alignment vertical="center"/>
    </xf>
    <xf numFmtId="181" fontId="7" fillId="0" borderId="39" xfId="1" applyNumberFormat="1" applyFont="1" applyBorder="1">
      <alignment vertical="center"/>
    </xf>
    <xf numFmtId="0" fontId="18" fillId="0" borderId="15" xfId="0" applyFont="1" applyBorder="1">
      <alignment vertical="center"/>
    </xf>
    <xf numFmtId="0" fontId="18" fillId="0" borderId="35" xfId="0" applyFont="1" applyBorder="1">
      <alignment vertical="center"/>
    </xf>
    <xf numFmtId="0" fontId="7" fillId="0" borderId="35" xfId="0" applyFont="1" applyBorder="1">
      <alignment vertical="center"/>
    </xf>
    <xf numFmtId="0" fontId="7" fillId="0" borderId="45" xfId="0" applyFont="1" applyBorder="1">
      <alignment vertical="center"/>
    </xf>
    <xf numFmtId="0" fontId="18" fillId="0" borderId="32" xfId="0" applyFont="1" applyBorder="1" applyAlignment="1">
      <alignment vertical="center"/>
    </xf>
    <xf numFmtId="0" fontId="18" fillId="0" borderId="35" xfId="0" applyFont="1" applyBorder="1" applyAlignment="1">
      <alignment vertical="center"/>
    </xf>
    <xf numFmtId="181" fontId="7" fillId="0" borderId="5" xfId="0" applyNumberFormat="1" applyFont="1" applyBorder="1" applyAlignment="1">
      <alignment vertical="center"/>
    </xf>
    <xf numFmtId="181" fontId="7" fillId="0" borderId="43" xfId="1" applyNumberFormat="1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181" fontId="7" fillId="0" borderId="5" xfId="1" applyNumberFormat="1" applyFont="1" applyBorder="1" applyAlignment="1">
      <alignment vertical="center"/>
    </xf>
    <xf numFmtId="180" fontId="7" fillId="0" borderId="0" xfId="0" applyNumberFormat="1" applyFont="1" applyAlignment="1">
      <alignment vertical="center"/>
    </xf>
    <xf numFmtId="0" fontId="7" fillId="0" borderId="24" xfId="0" applyFont="1" applyBorder="1" applyAlignment="1">
      <alignment vertical="center"/>
    </xf>
    <xf numFmtId="181" fontId="7" fillId="0" borderId="8" xfId="1" applyNumberFormat="1" applyFont="1" applyBorder="1" applyAlignment="1">
      <alignment vertical="center"/>
    </xf>
    <xf numFmtId="41" fontId="7" fillId="0" borderId="11" xfId="0" applyNumberFormat="1" applyFont="1" applyBorder="1">
      <alignment vertical="center"/>
    </xf>
    <xf numFmtId="41" fontId="7" fillId="0" borderId="36" xfId="0" applyNumberFormat="1" applyFont="1" applyBorder="1">
      <alignment vertical="center"/>
    </xf>
    <xf numFmtId="182" fontId="7" fillId="0" borderId="10" xfId="0" applyNumberFormat="1" applyFont="1" applyBorder="1">
      <alignment vertical="center"/>
    </xf>
    <xf numFmtId="41" fontId="7" fillId="0" borderId="12" xfId="0" applyNumberFormat="1" applyFont="1" applyBorder="1">
      <alignment vertical="center"/>
    </xf>
    <xf numFmtId="182" fontId="7" fillId="0" borderId="11" xfId="0" applyNumberFormat="1" applyFont="1" applyBorder="1">
      <alignment vertical="center"/>
    </xf>
    <xf numFmtId="182" fontId="7" fillId="0" borderId="38" xfId="0" applyNumberFormat="1" applyFont="1" applyBorder="1">
      <alignment vertical="center"/>
    </xf>
    <xf numFmtId="182" fontId="7" fillId="0" borderId="17" xfId="0" applyNumberFormat="1" applyFont="1" applyBorder="1">
      <alignment vertical="center"/>
    </xf>
    <xf numFmtId="0" fontId="7" fillId="0" borderId="24" xfId="0" applyFont="1" applyBorder="1" applyAlignment="1">
      <alignment vertical="center" wrapText="1"/>
    </xf>
    <xf numFmtId="181" fontId="11" fillId="0" borderId="1" xfId="5" applyNumberFormat="1" applyFont="1" applyBorder="1" applyAlignment="1">
      <alignment vertical="center"/>
    </xf>
    <xf numFmtId="181" fontId="7" fillId="0" borderId="1" xfId="0" applyNumberFormat="1" applyFont="1" applyBorder="1" applyAlignment="1">
      <alignment vertical="center"/>
    </xf>
    <xf numFmtId="182" fontId="11" fillId="0" borderId="1" xfId="0" applyNumberFormat="1" applyFont="1" applyBorder="1" applyAlignment="1">
      <alignment horizontal="right" vertical="center"/>
    </xf>
    <xf numFmtId="4" fontId="16" fillId="0" borderId="17" xfId="3" applyNumberFormat="1" applyFont="1" applyBorder="1" applyAlignment="1">
      <alignment horizontal="center" vertical="center"/>
    </xf>
    <xf numFmtId="0" fontId="16" fillId="0" borderId="20" xfId="2" applyFont="1" applyBorder="1" applyAlignment="1">
      <alignment vertical="center"/>
    </xf>
    <xf numFmtId="176" fontId="10" fillId="0" borderId="1" xfId="1" applyNumberFormat="1" applyFont="1" applyFill="1" applyBorder="1">
      <alignment vertical="center"/>
    </xf>
    <xf numFmtId="176" fontId="10" fillId="0" borderId="17" xfId="1" applyNumberFormat="1" applyFont="1" applyFill="1" applyBorder="1">
      <alignment vertical="center"/>
    </xf>
    <xf numFmtId="0" fontId="14" fillId="0" borderId="1" xfId="0" applyFont="1" applyFill="1" applyBorder="1">
      <alignment vertical="center"/>
    </xf>
    <xf numFmtId="0" fontId="14" fillId="0" borderId="16" xfId="0" applyFont="1" applyFill="1" applyBorder="1">
      <alignment vertical="center"/>
    </xf>
    <xf numFmtId="0" fontId="14" fillId="0" borderId="7" xfId="0" applyFont="1" applyFill="1" applyBorder="1">
      <alignment vertical="center"/>
    </xf>
    <xf numFmtId="0" fontId="14" fillId="0" borderId="23" xfId="0" applyFont="1" applyFill="1" applyBorder="1">
      <alignment vertical="center"/>
    </xf>
    <xf numFmtId="181" fontId="7" fillId="0" borderId="11" xfId="0" applyNumberFormat="1" applyFont="1" applyFill="1" applyBorder="1">
      <alignment vertical="center"/>
    </xf>
    <xf numFmtId="41" fontId="7" fillId="0" borderId="11" xfId="0" applyNumberFormat="1" applyFont="1" applyFill="1" applyBorder="1">
      <alignment vertical="center"/>
    </xf>
    <xf numFmtId="181" fontId="7" fillId="0" borderId="12" xfId="0" applyNumberFormat="1" applyFont="1" applyFill="1" applyBorder="1">
      <alignment vertical="center"/>
    </xf>
    <xf numFmtId="181" fontId="7" fillId="0" borderId="6" xfId="0" applyNumberFormat="1" applyFont="1" applyFill="1" applyBorder="1">
      <alignment vertical="center"/>
    </xf>
    <xf numFmtId="181" fontId="11" fillId="0" borderId="1" xfId="5" applyNumberFormat="1" applyFont="1" applyBorder="1" applyAlignment="1">
      <alignment horizontal="right" vertical="center"/>
    </xf>
    <xf numFmtId="176" fontId="7" fillId="0" borderId="0" xfId="0" applyNumberFormat="1" applyFont="1">
      <alignment vertical="center"/>
    </xf>
    <xf numFmtId="176" fontId="7" fillId="0" borderId="0" xfId="1" applyNumberFormat="1" applyFont="1" applyAlignment="1">
      <alignment horizontal="center" vertical="center"/>
    </xf>
    <xf numFmtId="176" fontId="7" fillId="0" borderId="0" xfId="1" applyNumberFormat="1" applyFont="1">
      <alignment vertical="center"/>
    </xf>
    <xf numFmtId="181" fontId="7" fillId="0" borderId="1" xfId="1" applyNumberFormat="1" applyFont="1" applyFill="1" applyBorder="1">
      <alignment vertical="center"/>
    </xf>
    <xf numFmtId="0" fontId="7" fillId="0" borderId="28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4" fontId="16" fillId="0" borderId="17" xfId="1" applyNumberFormat="1" applyFont="1" applyFill="1" applyBorder="1" applyAlignment="1">
      <alignment vertical="center" wrapText="1"/>
    </xf>
    <xf numFmtId="181" fontId="7" fillId="0" borderId="0" xfId="0" applyNumberFormat="1" applyFont="1">
      <alignment vertical="center"/>
    </xf>
    <xf numFmtId="0" fontId="16" fillId="0" borderId="23" xfId="5" applyFont="1" applyBorder="1">
      <alignment vertical="center"/>
    </xf>
    <xf numFmtId="0" fontId="7" fillId="0" borderId="23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28" xfId="0" applyFont="1" applyBorder="1" applyAlignment="1">
      <alignment horizontal="center" vertical="center"/>
    </xf>
    <xf numFmtId="0" fontId="14" fillId="0" borderId="28" xfId="0" applyFont="1" applyBorder="1">
      <alignment vertical="center"/>
    </xf>
    <xf numFmtId="0" fontId="14" fillId="0" borderId="23" xfId="0" applyFont="1" applyBorder="1">
      <alignment vertical="center"/>
    </xf>
    <xf numFmtId="181" fontId="7" fillId="0" borderId="6" xfId="0" applyNumberFormat="1" applyFont="1" applyBorder="1">
      <alignment vertical="center"/>
    </xf>
    <xf numFmtId="182" fontId="7" fillId="0" borderId="6" xfId="0" applyNumberFormat="1" applyFont="1" applyBorder="1">
      <alignment vertical="center"/>
    </xf>
    <xf numFmtId="183" fontId="7" fillId="0" borderId="12" xfId="0" applyNumberFormat="1" applyFont="1" applyBorder="1">
      <alignment vertical="center"/>
    </xf>
    <xf numFmtId="181" fontId="7" fillId="2" borderId="1" xfId="1" applyNumberFormat="1" applyFont="1" applyFill="1" applyBorder="1">
      <alignment vertical="center"/>
    </xf>
    <xf numFmtId="181" fontId="7" fillId="0" borderId="1" xfId="1" applyNumberFormat="1" applyFont="1" applyBorder="1" applyAlignment="1">
      <alignment horizontal="right" vertical="center"/>
    </xf>
    <xf numFmtId="181" fontId="7" fillId="0" borderId="19" xfId="0" applyNumberFormat="1" applyFont="1" applyBorder="1" applyAlignment="1">
      <alignment horizontal="right" vertical="center"/>
    </xf>
    <xf numFmtId="0" fontId="14" fillId="0" borderId="17" xfId="5" applyFont="1" applyBorder="1">
      <alignment vertical="center"/>
    </xf>
    <xf numFmtId="0" fontId="14" fillId="0" borderId="17" xfId="5" applyFont="1" applyBorder="1" applyAlignment="1">
      <alignment vertical="center" wrapText="1"/>
    </xf>
    <xf numFmtId="0" fontId="14" fillId="0" borderId="20" xfId="5" applyFont="1" applyBorder="1">
      <alignment vertical="center"/>
    </xf>
    <xf numFmtId="4" fontId="16" fillId="0" borderId="17" xfId="1" applyNumberFormat="1" applyFont="1" applyBorder="1" applyAlignment="1">
      <alignment vertical="center" wrapText="1"/>
    </xf>
    <xf numFmtId="182" fontId="7" fillId="0" borderId="12" xfId="0" applyNumberFormat="1" applyFont="1" applyBorder="1">
      <alignment vertical="center"/>
    </xf>
    <xf numFmtId="0" fontId="7" fillId="0" borderId="2" xfId="0" applyFont="1" applyBorder="1" applyAlignment="1">
      <alignment horizontal="center" vertical="center" wrapText="1"/>
    </xf>
    <xf numFmtId="176" fontId="7" fillId="0" borderId="2" xfId="1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6" fontId="10" fillId="3" borderId="1" xfId="1" applyNumberFormat="1" applyFont="1" applyFill="1" applyBorder="1">
      <alignment vertical="center"/>
    </xf>
    <xf numFmtId="176" fontId="10" fillId="3" borderId="17" xfId="1" applyNumberFormat="1" applyFont="1" applyFill="1" applyBorder="1">
      <alignment vertical="center"/>
    </xf>
    <xf numFmtId="0" fontId="14" fillId="3" borderId="16" xfId="0" applyFont="1" applyFill="1" applyBorder="1">
      <alignment vertical="center"/>
    </xf>
    <xf numFmtId="0" fontId="14" fillId="3" borderId="1" xfId="0" applyFont="1" applyFill="1" applyBorder="1">
      <alignment vertical="center"/>
    </xf>
    <xf numFmtId="0" fontId="14" fillId="2" borderId="16" xfId="0" applyFont="1" applyFill="1" applyBorder="1">
      <alignment vertical="center"/>
    </xf>
    <xf numFmtId="176" fontId="10" fillId="2" borderId="1" xfId="1" applyNumberFormat="1" applyFont="1" applyFill="1" applyBorder="1">
      <alignment vertical="center"/>
    </xf>
    <xf numFmtId="176" fontId="10" fillId="2" borderId="17" xfId="1" applyNumberFormat="1" applyFont="1" applyFill="1" applyBorder="1">
      <alignment vertical="center"/>
    </xf>
    <xf numFmtId="0" fontId="14" fillId="2" borderId="1" xfId="0" applyFont="1" applyFill="1" applyBorder="1">
      <alignment vertical="center"/>
    </xf>
    <xf numFmtId="0" fontId="14" fillId="3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4" fillId="3" borderId="16" xfId="0" applyFont="1" applyFill="1" applyBorder="1" applyAlignment="1">
      <alignment vertical="center"/>
    </xf>
    <xf numFmtId="0" fontId="14" fillId="0" borderId="16" xfId="0" applyFont="1" applyFill="1" applyBorder="1" applyAlignment="1">
      <alignment vertical="center"/>
    </xf>
    <xf numFmtId="181" fontId="11" fillId="0" borderId="19" xfId="2" applyNumberFormat="1" applyFont="1" applyBorder="1">
      <alignment vertical="center"/>
    </xf>
    <xf numFmtId="0" fontId="16" fillId="0" borderId="17" xfId="0" applyFont="1" applyFill="1" applyBorder="1" applyAlignment="1">
      <alignment vertical="center" wrapText="1"/>
    </xf>
    <xf numFmtId="4" fontId="14" fillId="0" borderId="17" xfId="1" applyNumberFormat="1" applyFont="1" applyFill="1" applyBorder="1" applyAlignment="1">
      <alignment vertical="center" wrapText="1"/>
    </xf>
    <xf numFmtId="0" fontId="16" fillId="0" borderId="17" xfId="2" applyFont="1" applyFill="1" applyBorder="1" applyAlignment="1">
      <alignment vertical="center" wrapText="1"/>
    </xf>
    <xf numFmtId="0" fontId="14" fillId="0" borderId="17" xfId="5" applyFont="1" applyFill="1" applyBorder="1" applyAlignment="1">
      <alignment vertical="center" wrapText="1"/>
    </xf>
    <xf numFmtId="181" fontId="14" fillId="0" borderId="17" xfId="5" applyNumberFormat="1" applyFont="1" applyFill="1" applyBorder="1">
      <alignment vertical="center"/>
    </xf>
    <xf numFmtId="0" fontId="14" fillId="0" borderId="17" xfId="5" applyFont="1" applyFill="1" applyBorder="1">
      <alignment vertical="center"/>
    </xf>
    <xf numFmtId="0" fontId="14" fillId="0" borderId="17" xfId="5" applyFont="1" applyFill="1" applyBorder="1" applyAlignment="1">
      <alignment horizontal="left" vertical="center" wrapText="1"/>
    </xf>
    <xf numFmtId="0" fontId="11" fillId="0" borderId="22" xfId="0" applyFont="1" applyBorder="1" applyAlignment="1">
      <alignment horizontal="center" vertical="center" wrapText="1"/>
    </xf>
    <xf numFmtId="181" fontId="7" fillId="0" borderId="8" xfId="0" applyNumberFormat="1" applyFont="1" applyBorder="1">
      <alignment vertical="center"/>
    </xf>
    <xf numFmtId="177" fontId="7" fillId="0" borderId="10" xfId="0" applyNumberFormat="1" applyFont="1" applyBorder="1">
      <alignment vertical="center"/>
    </xf>
    <xf numFmtId="182" fontId="7" fillId="0" borderId="9" xfId="0" applyNumberFormat="1" applyFont="1" applyBorder="1">
      <alignment vertical="center"/>
    </xf>
    <xf numFmtId="184" fontId="7" fillId="0" borderId="0" xfId="0" applyNumberFormat="1" applyFont="1">
      <alignment vertical="center"/>
    </xf>
    <xf numFmtId="0" fontId="22" fillId="0" borderId="0" xfId="0" applyFont="1">
      <alignment vertical="center"/>
    </xf>
    <xf numFmtId="3" fontId="22" fillId="0" borderId="0" xfId="0" applyNumberFormat="1" applyFont="1">
      <alignment vertical="center"/>
    </xf>
    <xf numFmtId="0" fontId="11" fillId="0" borderId="22" xfId="0" applyFont="1" applyBorder="1" applyAlignment="1">
      <alignment horizontal="center" vertical="center" wrapText="1"/>
    </xf>
    <xf numFmtId="181" fontId="7" fillId="0" borderId="0" xfId="0" applyNumberFormat="1" applyFont="1" applyBorder="1">
      <alignment vertical="center"/>
    </xf>
    <xf numFmtId="0" fontId="11" fillId="0" borderId="2" xfId="0" applyFont="1" applyBorder="1" applyAlignment="1">
      <alignment horizontal="center" vertical="center" wrapText="1"/>
    </xf>
    <xf numFmtId="182" fontId="7" fillId="0" borderId="5" xfId="0" applyNumberFormat="1" applyFont="1" applyBorder="1">
      <alignment vertical="center"/>
    </xf>
    <xf numFmtId="181" fontId="7" fillId="0" borderId="5" xfId="1" applyNumberFormat="1" applyFont="1" applyBorder="1" applyAlignment="1">
      <alignment horizontal="right" vertical="center"/>
    </xf>
    <xf numFmtId="181" fontId="7" fillId="0" borderId="8" xfId="1" applyNumberFormat="1" applyFont="1" applyBorder="1" applyAlignment="1">
      <alignment horizontal="right" vertical="center"/>
    </xf>
    <xf numFmtId="181" fontId="7" fillId="0" borderId="16" xfId="1" applyNumberFormat="1" applyFont="1" applyBorder="1">
      <alignment vertical="center"/>
    </xf>
    <xf numFmtId="0" fontId="16" fillId="0" borderId="1" xfId="5" applyFont="1" applyFill="1" applyBorder="1">
      <alignment vertical="center"/>
    </xf>
    <xf numFmtId="181" fontId="11" fillId="0" borderId="1" xfId="5" applyNumberFormat="1" applyFont="1" applyFill="1" applyBorder="1" applyAlignment="1">
      <alignment vertical="center"/>
    </xf>
    <xf numFmtId="181" fontId="11" fillId="0" borderId="1" xfId="2" applyNumberFormat="1" applyFont="1" applyFill="1" applyBorder="1">
      <alignment vertical="center"/>
    </xf>
    <xf numFmtId="182" fontId="11" fillId="0" borderId="1" xfId="5" applyNumberFormat="1" applyFont="1" applyFill="1" applyBorder="1" applyAlignment="1">
      <alignment horizontal="right" vertical="center"/>
    </xf>
    <xf numFmtId="0" fontId="16" fillId="0" borderId="16" xfId="5" applyFont="1" applyFill="1" applyBorder="1">
      <alignment vertical="center"/>
    </xf>
    <xf numFmtId="0" fontId="7" fillId="0" borderId="0" xfId="0" applyFont="1" applyAlignment="1">
      <alignment horizontal="center" vertical="center"/>
    </xf>
    <xf numFmtId="4" fontId="19" fillId="0" borderId="1" xfId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181" fontId="7" fillId="0" borderId="36" xfId="1" applyNumberFormat="1" applyFont="1" applyBorder="1" applyAlignment="1">
      <alignment vertical="center"/>
    </xf>
    <xf numFmtId="181" fontId="7" fillId="0" borderId="10" xfId="1" applyNumberFormat="1" applyFont="1" applyBorder="1" applyAlignment="1">
      <alignment vertical="center"/>
    </xf>
    <xf numFmtId="181" fontId="7" fillId="0" borderId="36" xfId="1" applyNumberFormat="1" applyFont="1" applyBorder="1">
      <alignment vertical="center"/>
    </xf>
    <xf numFmtId="181" fontId="7" fillId="0" borderId="10" xfId="1" applyNumberFormat="1" applyFont="1" applyBorder="1">
      <alignment vertical="center"/>
    </xf>
    <xf numFmtId="181" fontId="7" fillId="0" borderId="36" xfId="1" applyNumberFormat="1" applyFont="1" applyBorder="1" applyAlignment="1">
      <alignment horizontal="right" vertical="center"/>
    </xf>
    <xf numFmtId="181" fontId="7" fillId="0" borderId="10" xfId="1" applyNumberFormat="1" applyFont="1" applyBorder="1" applyAlignment="1">
      <alignment horizontal="right" vertical="center"/>
    </xf>
    <xf numFmtId="181" fontId="7" fillId="0" borderId="40" xfId="1" applyNumberFormat="1" applyFont="1" applyBorder="1">
      <alignment vertical="center"/>
    </xf>
    <xf numFmtId="181" fontId="7" fillId="0" borderId="1" xfId="0" applyNumberFormat="1" applyFont="1" applyFill="1" applyBorder="1">
      <alignment vertical="center"/>
    </xf>
    <xf numFmtId="181" fontId="7" fillId="0" borderId="19" xfId="0" applyNumberFormat="1" applyFont="1" applyFill="1" applyBorder="1">
      <alignment vertical="center"/>
    </xf>
    <xf numFmtId="0" fontId="14" fillId="3" borderId="23" xfId="0" applyFont="1" applyFill="1" applyBorder="1" applyAlignment="1">
      <alignment vertical="center"/>
    </xf>
    <xf numFmtId="0" fontId="14" fillId="3" borderId="7" xfId="0" applyFont="1" applyFill="1" applyBorder="1">
      <alignment vertical="center"/>
    </xf>
    <xf numFmtId="0" fontId="11" fillId="0" borderId="7" xfId="2" applyFont="1" applyBorder="1" applyAlignment="1">
      <alignment vertical="center" wrapText="1"/>
    </xf>
    <xf numFmtId="181" fontId="7" fillId="0" borderId="18" xfId="0" applyNumberFormat="1" applyFont="1" applyBorder="1">
      <alignment vertical="center"/>
    </xf>
    <xf numFmtId="0" fontId="28" fillId="0" borderId="7" xfId="2" applyFont="1" applyBorder="1" applyAlignment="1">
      <alignment vertical="center" wrapText="1"/>
    </xf>
    <xf numFmtId="4" fontId="29" fillId="0" borderId="17" xfId="1" applyNumberFormat="1" applyFont="1" applyFill="1" applyBorder="1" applyAlignment="1">
      <alignment vertical="center" wrapText="1"/>
    </xf>
    <xf numFmtId="182" fontId="16" fillId="0" borderId="1" xfId="2" applyNumberFormat="1" applyFont="1" applyBorder="1" applyAlignment="1">
      <alignment horizontal="right" vertical="center"/>
    </xf>
    <xf numFmtId="181" fontId="11" fillId="0" borderId="0" xfId="6" applyNumberFormat="1" applyFont="1" applyBorder="1" applyAlignment="1">
      <alignment vertical="center"/>
    </xf>
    <xf numFmtId="181" fontId="11" fillId="0" borderId="0" xfId="6" applyNumberFormat="1" applyFont="1" applyBorder="1" applyAlignment="1">
      <alignment horizontal="center" vertical="center"/>
    </xf>
    <xf numFmtId="181" fontId="28" fillId="0" borderId="1" xfId="6" applyNumberFormat="1" applyFont="1" applyFill="1" applyBorder="1" applyAlignment="1">
      <alignment horizontal="center" vertical="center"/>
    </xf>
    <xf numFmtId="181" fontId="28" fillId="0" borderId="17" xfId="6" applyNumberFormat="1" applyFont="1" applyFill="1" applyBorder="1" applyAlignment="1">
      <alignment horizontal="center" vertical="center"/>
    </xf>
    <xf numFmtId="181" fontId="9" fillId="0" borderId="17" xfId="6" applyNumberFormat="1" applyFont="1" applyFill="1" applyBorder="1" applyAlignment="1">
      <alignment horizontal="right" vertical="center"/>
    </xf>
    <xf numFmtId="181" fontId="28" fillId="0" borderId="1" xfId="6" applyNumberFormat="1" applyFont="1" applyFill="1" applyBorder="1" applyAlignment="1">
      <alignment horizontal="right" vertical="center"/>
    </xf>
    <xf numFmtId="181" fontId="9" fillId="0" borderId="1" xfId="6" applyNumberFormat="1" applyFont="1" applyFill="1" applyBorder="1" applyAlignment="1">
      <alignment horizontal="right" vertical="center"/>
    </xf>
    <xf numFmtId="181" fontId="9" fillId="0" borderId="17" xfId="6" applyNumberFormat="1" applyFont="1" applyFill="1" applyBorder="1" applyAlignment="1">
      <alignment vertical="center"/>
    </xf>
    <xf numFmtId="181" fontId="11" fillId="0" borderId="16" xfId="6" applyNumberFormat="1" applyFont="1" applyFill="1" applyBorder="1" applyAlignment="1">
      <alignment horizontal="left" vertical="center"/>
    </xf>
    <xf numFmtId="181" fontId="28" fillId="0" borderId="6" xfId="6" applyNumberFormat="1" applyFont="1" applyFill="1" applyBorder="1" applyAlignment="1">
      <alignment horizontal="left" vertical="center"/>
    </xf>
    <xf numFmtId="181" fontId="28" fillId="0" borderId="46" xfId="6" applyNumberFormat="1" applyFont="1" applyFill="1" applyBorder="1" applyAlignment="1">
      <alignment horizontal="left" vertical="center"/>
    </xf>
    <xf numFmtId="181" fontId="28" fillId="0" borderId="7" xfId="6" applyNumberFormat="1" applyFont="1" applyFill="1" applyBorder="1" applyAlignment="1">
      <alignment vertical="center"/>
    </xf>
    <xf numFmtId="181" fontId="28" fillId="0" borderId="23" xfId="6" applyNumberFormat="1" applyFont="1" applyFill="1" applyBorder="1" applyAlignment="1">
      <alignment horizontal="left" vertical="center"/>
    </xf>
    <xf numFmtId="181" fontId="11" fillId="0" borderId="23" xfId="6" applyNumberFormat="1" applyFont="1" applyFill="1" applyBorder="1" applyAlignment="1">
      <alignment horizontal="center" vertical="center"/>
    </xf>
    <xf numFmtId="176" fontId="28" fillId="0" borderId="1" xfId="6" applyNumberFormat="1" applyFont="1" applyFill="1" applyBorder="1" applyAlignment="1">
      <alignment vertical="center"/>
    </xf>
    <xf numFmtId="181" fontId="28" fillId="0" borderId="7" xfId="6" applyNumberFormat="1" applyFont="1" applyFill="1" applyBorder="1" applyAlignment="1">
      <alignment horizontal="left" vertical="center"/>
    </xf>
    <xf numFmtId="181" fontId="11" fillId="0" borderId="23" xfId="6" applyNumberFormat="1" applyFont="1" applyFill="1" applyBorder="1" applyAlignment="1">
      <alignment horizontal="left" vertical="center"/>
    </xf>
    <xf numFmtId="181" fontId="5" fillId="0" borderId="23" xfId="6" applyNumberFormat="1" applyFont="1" applyFill="1" applyBorder="1" applyAlignment="1">
      <alignment vertical="center"/>
    </xf>
    <xf numFmtId="181" fontId="9" fillId="0" borderId="46" xfId="6" applyNumberFormat="1" applyFont="1" applyFill="1" applyBorder="1" applyAlignment="1">
      <alignment vertical="center"/>
    </xf>
    <xf numFmtId="181" fontId="28" fillId="0" borderId="46" xfId="6" applyNumberFormat="1" applyFont="1" applyFill="1" applyBorder="1" applyAlignment="1">
      <alignment vertical="center"/>
    </xf>
    <xf numFmtId="0" fontId="9" fillId="0" borderId="23" xfId="7" applyFont="1" applyFill="1" applyBorder="1" applyAlignment="1">
      <alignment horizontal="left" vertical="center"/>
    </xf>
    <xf numFmtId="0" fontId="28" fillId="0" borderId="7" xfId="7" applyFont="1" applyFill="1" applyBorder="1" applyAlignment="1">
      <alignment horizontal="left" vertical="center"/>
    </xf>
    <xf numFmtId="0" fontId="9" fillId="0" borderId="6" xfId="7" applyFont="1" applyFill="1" applyBorder="1" applyAlignment="1">
      <alignment horizontal="left" vertical="center"/>
    </xf>
    <xf numFmtId="176" fontId="28" fillId="0" borderId="1" xfId="6" applyNumberFormat="1" applyFont="1" applyFill="1" applyBorder="1" applyAlignment="1">
      <alignment horizontal="right" vertical="center"/>
    </xf>
    <xf numFmtId="0" fontId="11" fillId="0" borderId="23" xfId="7" applyFont="1" applyFill="1" applyBorder="1" applyAlignment="1">
      <alignment horizontal="left" vertical="center"/>
    </xf>
    <xf numFmtId="0" fontId="28" fillId="0" borderId="46" xfId="7" applyFont="1" applyFill="1" applyBorder="1" applyAlignment="1">
      <alignment horizontal="left" vertical="center"/>
    </xf>
    <xf numFmtId="0" fontId="9" fillId="0" borderId="46" xfId="7" applyFont="1" applyFill="1" applyBorder="1" applyAlignment="1">
      <alignment horizontal="left" vertical="center"/>
    </xf>
    <xf numFmtId="181" fontId="11" fillId="0" borderId="16" xfId="6" applyNumberFormat="1" applyFont="1" applyFill="1" applyBorder="1" applyAlignment="1">
      <alignment vertical="center"/>
    </xf>
    <xf numFmtId="181" fontId="28" fillId="0" borderId="1" xfId="6" applyNumberFormat="1" applyFont="1" applyFill="1" applyBorder="1" applyAlignment="1">
      <alignment vertical="center"/>
    </xf>
    <xf numFmtId="181" fontId="11" fillId="0" borderId="0" xfId="6" applyNumberFormat="1" applyFont="1" applyFill="1" applyBorder="1" applyAlignment="1">
      <alignment vertical="center"/>
    </xf>
    <xf numFmtId="181" fontId="11" fillId="0" borderId="23" xfId="6" applyNumberFormat="1" applyFont="1" applyFill="1" applyBorder="1" applyAlignment="1">
      <alignment vertical="center"/>
    </xf>
    <xf numFmtId="0" fontId="10" fillId="0" borderId="46" xfId="7" applyFont="1" applyBorder="1" applyAlignment="1">
      <alignment vertical="center"/>
    </xf>
    <xf numFmtId="0" fontId="28" fillId="0" borderId="46" xfId="8" applyFont="1" applyBorder="1" applyAlignment="1">
      <alignment vertical="center"/>
    </xf>
    <xf numFmtId="0" fontId="28" fillId="0" borderId="7" xfId="8" applyFont="1" applyBorder="1" applyAlignment="1">
      <alignment vertical="center"/>
    </xf>
    <xf numFmtId="0" fontId="28" fillId="0" borderId="23" xfId="7" applyFont="1" applyFill="1" applyBorder="1"/>
    <xf numFmtId="181" fontId="28" fillId="0" borderId="1" xfId="8" applyNumberFormat="1" applyFont="1" applyBorder="1" applyAlignment="1">
      <alignment horizontal="right" vertical="center"/>
    </xf>
    <xf numFmtId="181" fontId="28" fillId="0" borderId="6" xfId="6" applyNumberFormat="1" applyFont="1" applyFill="1" applyBorder="1" applyAlignment="1">
      <alignment vertical="center"/>
    </xf>
    <xf numFmtId="181" fontId="28" fillId="0" borderId="1" xfId="7" applyNumberFormat="1" applyFont="1" applyFill="1" applyBorder="1" applyAlignment="1">
      <alignment horizontal="right" vertical="center"/>
    </xf>
    <xf numFmtId="0" fontId="28" fillId="0" borderId="23" xfId="8" applyFont="1" applyFill="1" applyBorder="1" applyAlignment="1">
      <alignment vertical="center"/>
    </xf>
    <xf numFmtId="3" fontId="10" fillId="0" borderId="1" xfId="7" applyNumberFormat="1" applyFont="1" applyBorder="1" applyAlignment="1">
      <alignment horizontal="right" vertical="center"/>
    </xf>
    <xf numFmtId="0" fontId="28" fillId="0" borderId="17" xfId="8" applyFont="1" applyFill="1" applyBorder="1" applyAlignment="1">
      <alignment vertical="center"/>
    </xf>
    <xf numFmtId="0" fontId="28" fillId="0" borderId="0" xfId="8" applyFont="1" applyFill="1" applyBorder="1" applyAlignment="1">
      <alignment vertical="center"/>
    </xf>
    <xf numFmtId="181" fontId="5" fillId="0" borderId="16" xfId="6" applyNumberFormat="1" applyFont="1" applyFill="1" applyBorder="1" applyAlignment="1">
      <alignment vertical="center"/>
    </xf>
    <xf numFmtId="176" fontId="28" fillId="0" borderId="17" xfId="6" applyNumberFormat="1" applyFont="1" applyFill="1" applyBorder="1" applyAlignment="1">
      <alignment vertical="center"/>
    </xf>
    <xf numFmtId="181" fontId="11" fillId="0" borderId="6" xfId="6" applyNumberFormat="1" applyFont="1" applyFill="1" applyBorder="1" applyAlignment="1">
      <alignment vertical="center"/>
    </xf>
    <xf numFmtId="181" fontId="11" fillId="0" borderId="46" xfId="6" applyNumberFormat="1" applyFont="1" applyFill="1" applyBorder="1" applyAlignment="1">
      <alignment vertical="center"/>
    </xf>
    <xf numFmtId="181" fontId="11" fillId="0" borderId="7" xfId="6" applyNumberFormat="1" applyFont="1" applyFill="1" applyBorder="1" applyAlignment="1">
      <alignment vertical="center"/>
    </xf>
    <xf numFmtId="0" fontId="11" fillId="0" borderId="0" xfId="7" applyFont="1" applyBorder="1" applyAlignment="1">
      <alignment vertical="center"/>
    </xf>
    <xf numFmtId="0" fontId="7" fillId="0" borderId="1" xfId="7" applyFont="1" applyBorder="1" applyAlignment="1">
      <alignment vertical="center"/>
    </xf>
    <xf numFmtId="185" fontId="34" fillId="0" borderId="6" xfId="9" applyNumberFormat="1" applyFont="1" applyBorder="1" applyAlignment="1">
      <alignment horizontal="left" vertical="center"/>
    </xf>
    <xf numFmtId="185" fontId="34" fillId="0" borderId="7" xfId="9" applyNumberFormat="1" applyFont="1" applyBorder="1" applyAlignment="1">
      <alignment horizontal="left" vertical="center"/>
    </xf>
    <xf numFmtId="181" fontId="28" fillId="0" borderId="1" xfId="10" applyNumberFormat="1" applyFont="1" applyBorder="1" applyAlignment="1">
      <alignment horizontal="right"/>
    </xf>
    <xf numFmtId="181" fontId="28" fillId="0" borderId="1" xfId="6" applyNumberFormat="1" applyFont="1" applyBorder="1" applyAlignment="1">
      <alignment horizontal="right" vertical="center"/>
    </xf>
    <xf numFmtId="181" fontId="9" fillId="0" borderId="1" xfId="6" applyNumberFormat="1" applyFont="1" applyBorder="1" applyAlignment="1">
      <alignment horizontal="right" vertical="center"/>
    </xf>
    <xf numFmtId="181" fontId="9" fillId="0" borderId="17" xfId="6" applyNumberFormat="1" applyFont="1" applyBorder="1" applyAlignment="1">
      <alignment vertical="center"/>
    </xf>
    <xf numFmtId="181" fontId="11" fillId="0" borderId="23" xfId="6" applyNumberFormat="1" applyFont="1" applyBorder="1" applyAlignment="1">
      <alignment horizontal="left" vertical="center"/>
    </xf>
    <xf numFmtId="181" fontId="28" fillId="0" borderId="46" xfId="6" applyNumberFormat="1" applyFont="1" applyBorder="1" applyAlignment="1">
      <alignment horizontal="left" vertical="center"/>
    </xf>
    <xf numFmtId="181" fontId="11" fillId="0" borderId="46" xfId="6" applyNumberFormat="1" applyFont="1" applyBorder="1" applyAlignment="1">
      <alignment horizontal="left" vertical="center"/>
    </xf>
    <xf numFmtId="181" fontId="11" fillId="0" borderId="7" xfId="6" applyNumberFormat="1" applyFont="1" applyBorder="1" applyAlignment="1">
      <alignment horizontal="left" vertical="center"/>
    </xf>
    <xf numFmtId="181" fontId="11" fillId="0" borderId="23" xfId="6" applyNumberFormat="1" applyFont="1" applyBorder="1" applyAlignment="1">
      <alignment vertical="center"/>
    </xf>
    <xf numFmtId="181" fontId="28" fillId="0" borderId="46" xfId="6" applyNumberFormat="1" applyFont="1" applyBorder="1" applyAlignment="1">
      <alignment vertical="center"/>
    </xf>
    <xf numFmtId="181" fontId="28" fillId="0" borderId="7" xfId="6" applyNumberFormat="1" applyFont="1" applyBorder="1" applyAlignment="1">
      <alignment vertical="center"/>
    </xf>
    <xf numFmtId="181" fontId="5" fillId="0" borderId="23" xfId="6" applyNumberFormat="1" applyFont="1" applyBorder="1" applyAlignment="1">
      <alignment horizontal="left" vertical="center"/>
    </xf>
    <xf numFmtId="181" fontId="11" fillId="0" borderId="46" xfId="6" applyNumberFormat="1" applyFont="1" applyBorder="1" applyAlignment="1">
      <alignment vertical="center"/>
    </xf>
    <xf numFmtId="181" fontId="9" fillId="0" borderId="0" xfId="6" applyNumberFormat="1" applyFont="1" applyBorder="1" applyAlignment="1">
      <alignment horizontal="right" vertical="center"/>
    </xf>
    <xf numFmtId="181" fontId="28" fillId="0" borderId="1" xfId="6" applyNumberFormat="1" applyFont="1" applyBorder="1" applyAlignment="1">
      <alignment vertical="center"/>
    </xf>
    <xf numFmtId="181" fontId="9" fillId="0" borderId="1" xfId="6" applyNumberFormat="1" applyFont="1" applyBorder="1" applyAlignment="1">
      <alignment vertical="center"/>
    </xf>
    <xf numFmtId="181" fontId="28" fillId="0" borderId="0" xfId="6" applyNumberFormat="1" applyFont="1" applyBorder="1" applyAlignment="1">
      <alignment horizontal="right" vertical="center"/>
    </xf>
    <xf numFmtId="181" fontId="28" fillId="0" borderId="46" xfId="11" applyNumberFormat="1" applyFont="1" applyBorder="1" applyAlignment="1">
      <alignment vertical="center"/>
    </xf>
    <xf numFmtId="181" fontId="28" fillId="0" borderId="7" xfId="11" applyNumberFormat="1" applyFont="1" applyBorder="1" applyAlignment="1">
      <alignment vertical="center"/>
    </xf>
    <xf numFmtId="181" fontId="28" fillId="0" borderId="1" xfId="11" applyNumberFormat="1" applyFont="1" applyBorder="1" applyAlignment="1">
      <alignment vertical="center"/>
    </xf>
    <xf numFmtId="181" fontId="11" fillId="0" borderId="1" xfId="6" applyNumberFormat="1" applyFont="1" applyBorder="1" applyAlignment="1">
      <alignment vertical="center"/>
    </xf>
    <xf numFmtId="181" fontId="9" fillId="0" borderId="17" xfId="6" applyNumberFormat="1" applyFont="1" applyBorder="1" applyAlignment="1">
      <alignment horizontal="right" vertical="center"/>
    </xf>
    <xf numFmtId="181" fontId="28" fillId="0" borderId="17" xfId="6" applyNumberFormat="1" applyFont="1" applyBorder="1" applyAlignment="1">
      <alignment vertical="center"/>
    </xf>
    <xf numFmtId="0" fontId="28" fillId="0" borderId="46" xfId="12" applyFont="1" applyBorder="1">
      <alignment vertical="center"/>
    </xf>
    <xf numFmtId="181" fontId="35" fillId="0" borderId="7" xfId="6" applyNumberFormat="1" applyFont="1" applyBorder="1" applyAlignment="1">
      <alignment vertical="center"/>
    </xf>
    <xf numFmtId="181" fontId="11" fillId="0" borderId="7" xfId="6" applyNumberFormat="1" applyFont="1" applyBorder="1" applyAlignment="1">
      <alignment vertical="center"/>
    </xf>
    <xf numFmtId="181" fontId="28" fillId="0" borderId="46" xfId="13" applyNumberFormat="1" applyFont="1" applyFill="1" applyBorder="1" applyAlignment="1">
      <alignment horizontal="left" vertical="center"/>
    </xf>
    <xf numFmtId="181" fontId="28" fillId="0" borderId="1" xfId="13" applyNumberFormat="1" applyFont="1" applyFill="1" applyBorder="1" applyAlignment="1">
      <alignment vertical="center"/>
    </xf>
    <xf numFmtId="3" fontId="10" fillId="0" borderId="1" xfId="7" applyNumberFormat="1" applyFont="1" applyBorder="1" applyAlignment="1">
      <alignment vertical="center"/>
    </xf>
    <xf numFmtId="181" fontId="28" fillId="0" borderId="46" xfId="11" applyNumberFormat="1" applyFont="1" applyFill="1" applyBorder="1" applyAlignment="1">
      <alignment horizontal="left" vertical="center"/>
    </xf>
    <xf numFmtId="181" fontId="28" fillId="0" borderId="1" xfId="11" applyNumberFormat="1" applyFont="1" applyFill="1" applyBorder="1" applyAlignment="1">
      <alignment vertical="center"/>
    </xf>
    <xf numFmtId="181" fontId="28" fillId="0" borderId="7" xfId="6" applyNumberFormat="1" applyFont="1" applyBorder="1" applyAlignment="1">
      <alignment horizontal="left" vertical="center"/>
    </xf>
    <xf numFmtId="181" fontId="11" fillId="0" borderId="1" xfId="6" applyNumberFormat="1" applyFont="1" applyFill="1" applyBorder="1" applyAlignment="1">
      <alignment vertical="center"/>
    </xf>
    <xf numFmtId="181" fontId="9" fillId="0" borderId="1" xfId="6" applyNumberFormat="1" applyFont="1" applyFill="1" applyBorder="1" applyAlignment="1">
      <alignment vertical="center"/>
    </xf>
    <xf numFmtId="181" fontId="5" fillId="0" borderId="1" xfId="6" applyNumberFormat="1" applyFont="1" applyFill="1" applyBorder="1" applyAlignment="1">
      <alignment vertical="center"/>
    </xf>
    <xf numFmtId="3" fontId="7" fillId="0" borderId="0" xfId="14" applyNumberFormat="1" applyFont="1" applyBorder="1">
      <alignment vertical="center"/>
    </xf>
    <xf numFmtId="0" fontId="7" fillId="0" borderId="0" xfId="14" applyFont="1" applyBorder="1">
      <alignment vertical="center"/>
    </xf>
    <xf numFmtId="0" fontId="11" fillId="0" borderId="17" xfId="7" applyFont="1" applyFill="1" applyBorder="1"/>
    <xf numFmtId="0" fontId="28" fillId="0" borderId="46" xfId="12" applyFont="1" applyFill="1" applyBorder="1">
      <alignment vertical="center"/>
    </xf>
    <xf numFmtId="181" fontId="9" fillId="0" borderId="1" xfId="15" applyNumberFormat="1" applyFont="1" applyFill="1" applyBorder="1" applyAlignment="1">
      <alignment horizontal="right" vertical="center"/>
    </xf>
    <xf numFmtId="181" fontId="28" fillId="0" borderId="1" xfId="15" applyNumberFormat="1" applyFont="1" applyFill="1" applyBorder="1" applyAlignment="1">
      <alignment horizontal="right" vertical="center"/>
    </xf>
    <xf numFmtId="181" fontId="28" fillId="0" borderId="0" xfId="6" applyNumberFormat="1" applyFont="1" applyBorder="1" applyAlignment="1">
      <alignment vertical="center"/>
    </xf>
    <xf numFmtId="181" fontId="9" fillId="0" borderId="0" xfId="6" applyNumberFormat="1" applyFont="1" applyBorder="1" applyAlignment="1">
      <alignment vertical="center"/>
    </xf>
    <xf numFmtId="181" fontId="7" fillId="0" borderId="15" xfId="1" applyNumberFormat="1" applyFont="1" applyFill="1" applyBorder="1">
      <alignment vertical="center"/>
    </xf>
    <xf numFmtId="181" fontId="7" fillId="0" borderId="31" xfId="1" applyNumberFormat="1" applyFont="1" applyBorder="1">
      <alignment vertical="center"/>
    </xf>
    <xf numFmtId="181" fontId="7" fillId="2" borderId="16" xfId="1" applyNumberFormat="1" applyFont="1" applyFill="1" applyBorder="1">
      <alignment vertical="center"/>
    </xf>
    <xf numFmtId="181" fontId="7" fillId="0" borderId="16" xfId="0" applyNumberFormat="1" applyFont="1" applyBorder="1">
      <alignment vertical="center"/>
    </xf>
    <xf numFmtId="181" fontId="7" fillId="0" borderId="16" xfId="1" applyNumberFormat="1" applyFont="1" applyFill="1" applyBorder="1">
      <alignment vertical="center"/>
    </xf>
    <xf numFmtId="4" fontId="10" fillId="0" borderId="17" xfId="1" applyNumberFormat="1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5" fillId="0" borderId="1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14" fillId="3" borderId="16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7" fillId="0" borderId="4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 wrapText="1"/>
    </xf>
    <xf numFmtId="0" fontId="11" fillId="0" borderId="34" xfId="2" applyFont="1" applyBorder="1" applyAlignment="1">
      <alignment horizontal="center" vertical="center" wrapText="1"/>
    </xf>
    <xf numFmtId="0" fontId="11" fillId="0" borderId="23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23" xfId="2" applyFont="1" applyBorder="1" applyAlignment="1">
      <alignment horizontal="left" vertical="center" wrapText="1"/>
    </xf>
    <xf numFmtId="0" fontId="11" fillId="0" borderId="7" xfId="2" applyFont="1" applyBorder="1" applyAlignment="1">
      <alignment horizontal="left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6" fillId="0" borderId="33" xfId="5" applyFont="1" applyBorder="1" applyAlignment="1">
      <alignment horizontal="center" vertical="center"/>
    </xf>
    <xf numFmtId="0" fontId="16" fillId="0" borderId="34" xfId="5" applyFont="1" applyBorder="1" applyAlignment="1">
      <alignment horizontal="center" vertical="center"/>
    </xf>
    <xf numFmtId="4" fontId="5" fillId="0" borderId="0" xfId="1" applyNumberFormat="1" applyFont="1" applyAlignment="1">
      <alignment horizontal="center" vertical="center"/>
    </xf>
    <xf numFmtId="0" fontId="5" fillId="0" borderId="41" xfId="4" applyFont="1" applyBorder="1" applyAlignment="1">
      <alignment horizontal="center" vertical="center"/>
    </xf>
    <xf numFmtId="0" fontId="19" fillId="0" borderId="26" xfId="4" applyFont="1" applyBorder="1" applyAlignment="1">
      <alignment horizontal="center" vertical="center"/>
    </xf>
    <xf numFmtId="0" fontId="19" fillId="0" borderId="27" xfId="4" applyFont="1" applyBorder="1" applyAlignment="1">
      <alignment horizontal="center" vertical="center"/>
    </xf>
    <xf numFmtId="0" fontId="19" fillId="0" borderId="28" xfId="4" applyFont="1" applyBorder="1" applyAlignment="1">
      <alignment horizontal="center" vertical="center"/>
    </xf>
    <xf numFmtId="0" fontId="19" fillId="0" borderId="25" xfId="4" applyFont="1" applyBorder="1" applyAlignment="1">
      <alignment horizontal="center" vertical="center"/>
    </xf>
    <xf numFmtId="4" fontId="19" fillId="0" borderId="2" xfId="1" applyNumberFormat="1" applyFont="1" applyBorder="1" applyAlignment="1">
      <alignment horizontal="center" vertical="center"/>
    </xf>
    <xf numFmtId="4" fontId="19" fillId="0" borderId="1" xfId="1" applyNumberFormat="1" applyFont="1" applyBorder="1" applyAlignment="1">
      <alignment horizontal="center" vertical="center"/>
    </xf>
    <xf numFmtId="4" fontId="16" fillId="0" borderId="2" xfId="1" applyNumberFormat="1" applyFont="1" applyBorder="1" applyAlignment="1">
      <alignment horizontal="center" vertical="center"/>
    </xf>
    <xf numFmtId="0" fontId="17" fillId="0" borderId="3" xfId="4" applyFont="1" applyBorder="1" applyAlignment="1">
      <alignment horizontal="center" vertical="center"/>
    </xf>
    <xf numFmtId="0" fontId="17" fillId="0" borderId="17" xfId="4" applyFont="1" applyBorder="1" applyAlignment="1">
      <alignment horizontal="center" vertical="center"/>
    </xf>
    <xf numFmtId="181" fontId="11" fillId="0" borderId="16" xfId="6" applyNumberFormat="1" applyFont="1" applyFill="1" applyBorder="1" applyAlignment="1">
      <alignment horizontal="left" vertical="center"/>
    </xf>
    <xf numFmtId="181" fontId="11" fillId="0" borderId="1" xfId="6" applyNumberFormat="1" applyFont="1" applyFill="1" applyBorder="1" applyAlignment="1">
      <alignment horizontal="left" vertical="center"/>
    </xf>
    <xf numFmtId="181" fontId="32" fillId="0" borderId="0" xfId="6" applyNumberFormat="1" applyFont="1" applyFill="1" applyBorder="1" applyAlignment="1">
      <alignment horizontal="center" vertical="center"/>
    </xf>
    <xf numFmtId="181" fontId="11" fillId="0" borderId="0" xfId="6" applyNumberFormat="1" applyFont="1" applyFill="1" applyBorder="1" applyAlignment="1">
      <alignment horizontal="center" vertical="center"/>
    </xf>
    <xf numFmtId="181" fontId="11" fillId="0" borderId="42" xfId="6" applyNumberFormat="1" applyFont="1" applyFill="1" applyBorder="1" applyAlignment="1">
      <alignment horizontal="center" vertical="center"/>
    </xf>
    <xf numFmtId="181" fontId="11" fillId="0" borderId="2" xfId="6" applyNumberFormat="1" applyFont="1" applyFill="1" applyBorder="1" applyAlignment="1">
      <alignment horizontal="center" vertical="center"/>
    </xf>
    <xf numFmtId="181" fontId="11" fillId="0" borderId="16" xfId="6" applyNumberFormat="1" applyFont="1" applyFill="1" applyBorder="1" applyAlignment="1">
      <alignment horizontal="center" vertical="center"/>
    </xf>
    <xf numFmtId="181" fontId="11" fillId="0" borderId="1" xfId="6" applyNumberFormat="1" applyFont="1" applyFill="1" applyBorder="1" applyAlignment="1">
      <alignment horizontal="center" vertical="center"/>
    </xf>
    <xf numFmtId="181" fontId="28" fillId="0" borderId="2" xfId="6" applyNumberFormat="1" applyFont="1" applyFill="1" applyBorder="1" applyAlignment="1">
      <alignment horizontal="center" vertical="center"/>
    </xf>
    <xf numFmtId="181" fontId="28" fillId="0" borderId="3" xfId="6" applyNumberFormat="1" applyFont="1" applyFill="1" applyBorder="1" applyAlignment="1">
      <alignment horizontal="center" vertical="center"/>
    </xf>
    <xf numFmtId="181" fontId="28" fillId="0" borderId="23" xfId="6" applyNumberFormat="1" applyFont="1" applyFill="1" applyBorder="1" applyAlignment="1">
      <alignment horizontal="left" vertical="center"/>
    </xf>
    <xf numFmtId="181" fontId="28" fillId="0" borderId="46" xfId="6" applyNumberFormat="1" applyFont="1" applyFill="1" applyBorder="1" applyAlignment="1">
      <alignment horizontal="left" vertical="center"/>
    </xf>
    <xf numFmtId="181" fontId="28" fillId="0" borderId="46" xfId="6" applyNumberFormat="1" applyFont="1" applyBorder="1" applyAlignment="1">
      <alignment horizontal="left" vertical="center"/>
    </xf>
    <xf numFmtId="181" fontId="28" fillId="0" borderId="7" xfId="6" applyNumberFormat="1" applyFont="1" applyBorder="1" applyAlignment="1">
      <alignment horizontal="left" vertical="center"/>
    </xf>
    <xf numFmtId="181" fontId="11" fillId="0" borderId="16" xfId="6" applyNumberFormat="1" applyFont="1" applyBorder="1" applyAlignment="1">
      <alignment horizontal="left" vertical="center"/>
    </xf>
    <xf numFmtId="181" fontId="11" fillId="0" borderId="1" xfId="6" applyNumberFormat="1" applyFont="1" applyBorder="1" applyAlignment="1">
      <alignment horizontal="left" vertical="center"/>
    </xf>
  </cellXfs>
  <cellStyles count="16">
    <cellStyle name="一般" xfId="0" builtinId="0"/>
    <cellStyle name="一般 11 3" xfId="9" xr:uid="{B1EC8137-8A3D-483F-8073-11FCD4A5BB0C}"/>
    <cellStyle name="一般 17" xfId="8" xr:uid="{270278B0-7200-4321-B764-A57483793746}"/>
    <cellStyle name="一般 2" xfId="7" xr:uid="{FA777825-E3DA-4392-A96E-8166D85209FE}"/>
    <cellStyle name="一般 33" xfId="14" xr:uid="{9A48BDDD-CE34-439C-9790-3FCA91A87D83}"/>
    <cellStyle name="一般_支出" xfId="5" xr:uid="{00000000-0005-0000-0000-000001000000}"/>
    <cellStyle name="一般_支出明細表" xfId="4" xr:uid="{00000000-0005-0000-0000-000002000000}"/>
    <cellStyle name="一般_收入" xfId="2" xr:uid="{00000000-0005-0000-0000-000003000000}"/>
    <cellStyle name="一般_收入明細表" xfId="3" xr:uid="{00000000-0005-0000-0000-000004000000}"/>
    <cellStyle name="一般_總表 2" xfId="12" xr:uid="{6A243B07-0B95-4792-9C99-D66E09A1B76D}"/>
    <cellStyle name="千分位" xfId="1" builtinId="3"/>
    <cellStyle name="千分位 10" xfId="10" xr:uid="{26A791B4-CDF6-4B6A-9101-E372454223E6}"/>
    <cellStyle name="千分位 11" xfId="15" xr:uid="{A03968F2-8CAC-4062-AF80-9833B23BE830}"/>
    <cellStyle name="千分位 12" xfId="11" xr:uid="{ED66D703-01EF-4156-A6F6-726EC2CCD457}"/>
    <cellStyle name="千分位 2" xfId="6" xr:uid="{598F76EF-C7DF-4474-A9FF-7F6A092D70A5}"/>
    <cellStyle name="千分位 2 3" xfId="13" xr:uid="{1BD3B37F-B8D1-4744-8B47-66F8F9EFEF86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zoomScale="130" zoomScaleNormal="130" workbookViewId="0">
      <selection activeCell="A4" sqref="A4:A6"/>
    </sheetView>
  </sheetViews>
  <sheetFormatPr defaultColWidth="8.75" defaultRowHeight="16.5" x14ac:dyDescent="0.25"/>
  <cols>
    <col min="1" max="1" width="29.5" style="3" customWidth="1"/>
    <col min="2" max="2" width="17.5" style="3" customWidth="1"/>
    <col min="3" max="3" width="17.125" style="3" customWidth="1"/>
    <col min="4" max="4" width="17.5" style="3" bestFit="1" customWidth="1"/>
    <col min="5" max="5" width="15.75" style="3" customWidth="1"/>
    <col min="6" max="7" width="8.75" style="3"/>
    <col min="8" max="8" width="31.625" style="3" bestFit="1" customWidth="1"/>
    <col min="9" max="9" width="26.625" style="3" bestFit="1" customWidth="1"/>
    <col min="10" max="10" width="33.875" style="3" bestFit="1" customWidth="1"/>
    <col min="11" max="11" width="15" style="3" bestFit="1" customWidth="1"/>
    <col min="12" max="16384" width="8.75" style="3"/>
  </cols>
  <sheetData>
    <row r="1" spans="1:11" s="1" customFormat="1" ht="15" customHeight="1" x14ac:dyDescent="0.25">
      <c r="A1" s="302" t="s">
        <v>275</v>
      </c>
      <c r="B1" s="303"/>
      <c r="C1" s="303"/>
      <c r="D1" s="303"/>
      <c r="E1" s="303"/>
    </row>
    <row r="2" spans="1:11" s="1" customFormat="1" ht="15" customHeight="1" x14ac:dyDescent="0.25">
      <c r="A2" s="302" t="s">
        <v>267</v>
      </c>
      <c r="B2" s="302"/>
      <c r="C2" s="302"/>
      <c r="D2" s="302"/>
      <c r="E2" s="302"/>
    </row>
    <row r="3" spans="1:11" s="1" customFormat="1" ht="15" customHeight="1" thickBot="1" x14ac:dyDescent="0.3">
      <c r="A3" s="315" t="s">
        <v>323</v>
      </c>
      <c r="B3" s="315"/>
      <c r="C3" s="315"/>
      <c r="D3" s="315"/>
      <c r="E3" s="315"/>
    </row>
    <row r="4" spans="1:11" s="2" customFormat="1" ht="14.25" customHeight="1" x14ac:dyDescent="0.25">
      <c r="A4" s="310" t="s">
        <v>118</v>
      </c>
      <c r="B4" s="312" t="s">
        <v>20</v>
      </c>
      <c r="C4" s="312" t="s">
        <v>21</v>
      </c>
      <c r="D4" s="304" t="s">
        <v>19</v>
      </c>
      <c r="E4" s="305"/>
    </row>
    <row r="5" spans="1:11" s="2" customFormat="1" ht="14.25" customHeight="1" x14ac:dyDescent="0.25">
      <c r="A5" s="311"/>
      <c r="B5" s="313"/>
      <c r="C5" s="314"/>
      <c r="D5" s="306" t="s">
        <v>97</v>
      </c>
      <c r="E5" s="308" t="s">
        <v>98</v>
      </c>
      <c r="G5" s="3"/>
      <c r="H5" s="3"/>
      <c r="I5" s="3"/>
      <c r="J5" s="3"/>
      <c r="K5" s="3"/>
    </row>
    <row r="6" spans="1:11" ht="15" customHeight="1" x14ac:dyDescent="0.25">
      <c r="A6" s="311"/>
      <c r="B6" s="314"/>
      <c r="C6" s="314"/>
      <c r="D6" s="307"/>
      <c r="E6" s="309"/>
    </row>
    <row r="7" spans="1:11" ht="18" customHeight="1" x14ac:dyDescent="0.25">
      <c r="A7" s="10" t="s">
        <v>100</v>
      </c>
      <c r="B7" s="7"/>
      <c r="C7" s="7"/>
      <c r="D7" s="8"/>
      <c r="E7" s="11"/>
      <c r="H7" s="6"/>
      <c r="I7" s="6"/>
      <c r="J7" s="6"/>
    </row>
    <row r="8" spans="1:11" ht="18" customHeight="1" x14ac:dyDescent="0.25">
      <c r="A8" s="10" t="s">
        <v>0</v>
      </c>
      <c r="B8" s="55">
        <f>SUM(B9:B12)</f>
        <v>1711362221</v>
      </c>
      <c r="C8" s="55">
        <f>SUM(C9:C12)</f>
        <v>1990590103</v>
      </c>
      <c r="D8" s="7">
        <f>B8-C8</f>
        <v>-279227882</v>
      </c>
      <c r="E8" s="12">
        <f>D8/C8*100</f>
        <v>-14.027392258163959</v>
      </c>
      <c r="H8" s="6"/>
      <c r="I8" s="6"/>
      <c r="J8" s="6"/>
    </row>
    <row r="9" spans="1:11" ht="18" customHeight="1" x14ac:dyDescent="0.25">
      <c r="A9" s="10" t="s">
        <v>1</v>
      </c>
      <c r="B9" s="55">
        <v>120000</v>
      </c>
      <c r="C9" s="55">
        <v>120000</v>
      </c>
      <c r="D9" s="7">
        <f t="shared" ref="D9:D45" si="0">B9-C9</f>
        <v>0</v>
      </c>
      <c r="E9" s="12">
        <f t="shared" ref="E9:E17" si="1">D9/C9*100</f>
        <v>0</v>
      </c>
      <c r="H9" s="6"/>
      <c r="I9" s="6"/>
      <c r="J9" s="6"/>
    </row>
    <row r="10" spans="1:11" ht="18" customHeight="1" x14ac:dyDescent="0.25">
      <c r="A10" s="10" t="s">
        <v>2</v>
      </c>
      <c r="B10" s="55">
        <v>1692205566</v>
      </c>
      <c r="C10" s="55">
        <v>1963567823</v>
      </c>
      <c r="D10" s="7">
        <f t="shared" si="0"/>
        <v>-271362257</v>
      </c>
      <c r="E10" s="12">
        <f t="shared" si="1"/>
        <v>-13.819856580528208</v>
      </c>
      <c r="H10" s="6"/>
      <c r="I10" s="6"/>
      <c r="J10" s="6"/>
    </row>
    <row r="11" spans="1:11" ht="18" customHeight="1" x14ac:dyDescent="0.25">
      <c r="A11" s="10" t="s">
        <v>308</v>
      </c>
      <c r="B11" s="55">
        <v>19036655</v>
      </c>
      <c r="C11" s="55">
        <v>26851668</v>
      </c>
      <c r="D11" s="7">
        <f t="shared" si="0"/>
        <v>-7815013</v>
      </c>
      <c r="E11" s="12">
        <f t="shared" si="1"/>
        <v>-29.104385619545127</v>
      </c>
      <c r="H11" s="6"/>
      <c r="I11" s="6"/>
      <c r="J11" s="6"/>
    </row>
    <row r="12" spans="1:11" ht="18" customHeight="1" x14ac:dyDescent="0.25">
      <c r="A12" s="10" t="s">
        <v>3</v>
      </c>
      <c r="B12" s="55">
        <v>0</v>
      </c>
      <c r="C12" s="55">
        <v>50612</v>
      </c>
      <c r="D12" s="7">
        <f t="shared" si="0"/>
        <v>-50612</v>
      </c>
      <c r="E12" s="12">
        <f t="shared" si="1"/>
        <v>-100</v>
      </c>
    </row>
    <row r="13" spans="1:11" ht="18" customHeight="1" x14ac:dyDescent="0.25">
      <c r="A13" s="10" t="s">
        <v>310</v>
      </c>
      <c r="B13" s="55">
        <f>B14+B16+B15</f>
        <v>395639420</v>
      </c>
      <c r="C13" s="55">
        <f>C14+C16+C15</f>
        <v>142466026</v>
      </c>
      <c r="D13" s="7">
        <f t="shared" si="0"/>
        <v>253173394</v>
      </c>
      <c r="E13" s="12">
        <f t="shared" si="1"/>
        <v>177.70790770846659</v>
      </c>
      <c r="H13" s="6"/>
      <c r="I13" s="6"/>
      <c r="J13" s="6"/>
    </row>
    <row r="14" spans="1:11" ht="18" customHeight="1" x14ac:dyDescent="0.25">
      <c r="A14" s="10" t="s">
        <v>309</v>
      </c>
      <c r="B14" s="55">
        <v>372639396</v>
      </c>
      <c r="C14" s="55">
        <v>117223526</v>
      </c>
      <c r="D14" s="7">
        <f t="shared" si="0"/>
        <v>255415870</v>
      </c>
      <c r="E14" s="12">
        <f t="shared" si="1"/>
        <v>217.8878922307797</v>
      </c>
      <c r="H14" s="6"/>
      <c r="I14" s="6"/>
      <c r="J14" s="6"/>
    </row>
    <row r="15" spans="1:11" ht="18" customHeight="1" x14ac:dyDescent="0.25">
      <c r="A15" s="10" t="s">
        <v>299</v>
      </c>
      <c r="B15" s="55">
        <v>9283280</v>
      </c>
      <c r="C15" s="55">
        <v>11525756</v>
      </c>
      <c r="D15" s="7">
        <f t="shared" si="0"/>
        <v>-2242476</v>
      </c>
      <c r="E15" s="12">
        <f t="shared" si="1"/>
        <v>-19.45621614755683</v>
      </c>
      <c r="H15" s="6"/>
      <c r="I15" s="6"/>
      <c r="J15" s="6"/>
    </row>
    <row r="16" spans="1:11" ht="18" customHeight="1" x14ac:dyDescent="0.25">
      <c r="A16" s="10" t="s">
        <v>4</v>
      </c>
      <c r="B16" s="55">
        <v>13716744</v>
      </c>
      <c r="C16" s="55">
        <v>13716744</v>
      </c>
      <c r="D16" s="7">
        <f t="shared" si="0"/>
        <v>0</v>
      </c>
      <c r="E16" s="12">
        <f t="shared" si="1"/>
        <v>0</v>
      </c>
      <c r="H16" s="6"/>
      <c r="I16" s="6"/>
      <c r="J16" s="6"/>
    </row>
    <row r="17" spans="1:10" ht="18" customHeight="1" x14ac:dyDescent="0.25">
      <c r="A17" s="10" t="s">
        <v>311</v>
      </c>
      <c r="B17" s="55">
        <f>SUM(B18:B22)</f>
        <v>360647231</v>
      </c>
      <c r="C17" s="55">
        <f>SUM(C18:C22)</f>
        <v>358749961</v>
      </c>
      <c r="D17" s="7">
        <f t="shared" si="0"/>
        <v>1897270</v>
      </c>
      <c r="E17" s="12">
        <f t="shared" si="1"/>
        <v>0.52885580662125842</v>
      </c>
    </row>
    <row r="18" spans="1:10" ht="20.100000000000001" customHeight="1" x14ac:dyDescent="0.25">
      <c r="A18" s="10" t="s">
        <v>99</v>
      </c>
      <c r="B18" s="55">
        <v>203289277</v>
      </c>
      <c r="C18" s="55">
        <v>202143777</v>
      </c>
      <c r="D18" s="7">
        <f t="shared" si="0"/>
        <v>1145500</v>
      </c>
      <c r="E18" s="12">
        <f t="shared" ref="E18:E44" si="2">D18/C18*100</f>
        <v>0.56667586655413094</v>
      </c>
      <c r="H18" s="6"/>
      <c r="I18" s="6"/>
      <c r="J18" s="6"/>
    </row>
    <row r="19" spans="1:10" ht="20.100000000000001" customHeight="1" x14ac:dyDescent="0.25">
      <c r="A19" s="10" t="s">
        <v>6</v>
      </c>
      <c r="B19" s="55">
        <v>132549153</v>
      </c>
      <c r="C19" s="55">
        <v>132299508</v>
      </c>
      <c r="D19" s="7">
        <f t="shared" si="0"/>
        <v>249645</v>
      </c>
      <c r="E19" s="12">
        <f t="shared" si="2"/>
        <v>0.18869684685448718</v>
      </c>
      <c r="H19" s="6"/>
      <c r="I19" s="6"/>
      <c r="J19" s="6"/>
    </row>
    <row r="20" spans="1:10" ht="20.100000000000001" customHeight="1" x14ac:dyDescent="0.25">
      <c r="A20" s="10" t="s">
        <v>7</v>
      </c>
      <c r="B20" s="55">
        <v>2706500</v>
      </c>
      <c r="C20" s="55">
        <v>2706500</v>
      </c>
      <c r="D20" s="7">
        <f t="shared" si="0"/>
        <v>0</v>
      </c>
      <c r="E20" s="12">
        <f t="shared" si="2"/>
        <v>0</v>
      </c>
      <c r="H20" s="6"/>
      <c r="I20" s="6"/>
      <c r="J20" s="6"/>
    </row>
    <row r="21" spans="1:10" ht="20.100000000000001" customHeight="1" x14ac:dyDescent="0.25">
      <c r="A21" s="10" t="s">
        <v>8</v>
      </c>
      <c r="B21" s="55">
        <v>22102301</v>
      </c>
      <c r="C21" s="55">
        <v>21600176</v>
      </c>
      <c r="D21" s="7">
        <f t="shared" si="0"/>
        <v>502125</v>
      </c>
      <c r="E21" s="12">
        <f t="shared" si="2"/>
        <v>2.3246338363168895</v>
      </c>
      <c r="H21" s="6"/>
      <c r="I21" s="6"/>
      <c r="J21" s="6"/>
    </row>
    <row r="22" spans="1:10" ht="20.100000000000001" customHeight="1" x14ac:dyDescent="0.25">
      <c r="A22" s="10" t="s">
        <v>295</v>
      </c>
      <c r="B22" s="55">
        <v>0</v>
      </c>
      <c r="C22" s="55">
        <v>0</v>
      </c>
      <c r="D22" s="7">
        <f t="shared" si="0"/>
        <v>0</v>
      </c>
      <c r="E22" s="12"/>
      <c r="H22" s="6"/>
      <c r="I22" s="6"/>
    </row>
    <row r="23" spans="1:10" ht="20.100000000000001" customHeight="1" x14ac:dyDescent="0.25">
      <c r="A23" s="10" t="s">
        <v>326</v>
      </c>
      <c r="B23" s="55">
        <v>15097815</v>
      </c>
      <c r="C23" s="55">
        <v>0</v>
      </c>
      <c r="D23" s="7">
        <f t="shared" si="0"/>
        <v>15097815</v>
      </c>
      <c r="E23" s="12"/>
      <c r="H23" s="6"/>
      <c r="I23" s="6"/>
    </row>
    <row r="24" spans="1:10" ht="20.100000000000001" customHeight="1" x14ac:dyDescent="0.25">
      <c r="A24" s="10" t="s">
        <v>296</v>
      </c>
      <c r="B24" s="55">
        <v>966950</v>
      </c>
      <c r="C24" s="55">
        <v>856700</v>
      </c>
      <c r="D24" s="7">
        <f t="shared" ref="D24" si="3">B24-C24</f>
        <v>110250</v>
      </c>
      <c r="E24" s="12">
        <f t="shared" si="2"/>
        <v>12.869149060347846</v>
      </c>
      <c r="H24" s="6"/>
      <c r="I24" s="6"/>
    </row>
    <row r="25" spans="1:10" ht="20.100000000000001" customHeight="1" x14ac:dyDescent="0.25">
      <c r="A25" s="10" t="s">
        <v>22</v>
      </c>
      <c r="B25" s="55">
        <f>SUM(B26:B27)</f>
        <v>101252854</v>
      </c>
      <c r="C25" s="55">
        <f>SUM(C26:C27)</f>
        <v>116350669</v>
      </c>
      <c r="D25" s="7">
        <f t="shared" si="0"/>
        <v>-15097815</v>
      </c>
      <c r="E25" s="12">
        <f t="shared" si="2"/>
        <v>-12.976130803339</v>
      </c>
      <c r="H25" s="6"/>
      <c r="I25" s="6"/>
      <c r="J25" s="6"/>
    </row>
    <row r="26" spans="1:10" ht="20.100000000000001" customHeight="1" x14ac:dyDescent="0.25">
      <c r="A26" s="10" t="s">
        <v>9</v>
      </c>
      <c r="B26" s="55">
        <v>330000</v>
      </c>
      <c r="C26" s="55">
        <v>330000</v>
      </c>
      <c r="D26" s="7">
        <f t="shared" si="0"/>
        <v>0</v>
      </c>
      <c r="E26" s="12">
        <f t="shared" si="2"/>
        <v>0</v>
      </c>
      <c r="H26" s="6"/>
      <c r="I26" s="6"/>
      <c r="J26" s="6"/>
    </row>
    <row r="27" spans="1:10" ht="20.100000000000001" customHeight="1" x14ac:dyDescent="0.25">
      <c r="A27" s="10" t="s">
        <v>312</v>
      </c>
      <c r="B27" s="55">
        <v>100922854</v>
      </c>
      <c r="C27" s="55">
        <v>116020669</v>
      </c>
      <c r="D27" s="7">
        <f t="shared" si="0"/>
        <v>-15097815</v>
      </c>
      <c r="E27" s="12">
        <f t="shared" si="2"/>
        <v>-13.013039081855322</v>
      </c>
    </row>
    <row r="28" spans="1:10" ht="20.100000000000001" customHeight="1" x14ac:dyDescent="0.25">
      <c r="A28" s="10" t="s">
        <v>101</v>
      </c>
      <c r="B28" s="55">
        <f>B8+B13+B17+B23+B25+B24</f>
        <v>2584966491</v>
      </c>
      <c r="C28" s="55">
        <f>C8+C13+C17+C25+C24</f>
        <v>2609013459</v>
      </c>
      <c r="D28" s="55">
        <f>D8+D13+D17+D25+D24</f>
        <v>-39144783</v>
      </c>
      <c r="E28" s="12">
        <f t="shared" si="2"/>
        <v>-1.5003672313366936</v>
      </c>
      <c r="H28" s="6"/>
      <c r="I28" s="6"/>
    </row>
    <row r="29" spans="1:10" ht="20.100000000000001" customHeight="1" x14ac:dyDescent="0.25">
      <c r="A29" s="10" t="s">
        <v>23</v>
      </c>
      <c r="B29" s="55">
        <f>B30+B34</f>
        <v>111423167</v>
      </c>
      <c r="C29" s="55">
        <f>C30+C34</f>
        <v>107998648</v>
      </c>
      <c r="D29" s="7">
        <f t="shared" si="0"/>
        <v>3424519</v>
      </c>
      <c r="E29" s="12">
        <f t="shared" si="2"/>
        <v>3.1708906207788825</v>
      </c>
      <c r="H29" s="6"/>
      <c r="I29" s="6"/>
      <c r="J29" s="6"/>
    </row>
    <row r="30" spans="1:10" ht="20.100000000000001" customHeight="1" x14ac:dyDescent="0.25">
      <c r="A30" s="10" t="s">
        <v>10</v>
      </c>
      <c r="B30" s="55">
        <f>SUM(B31:B33)</f>
        <v>76249251</v>
      </c>
      <c r="C30" s="55">
        <f>SUM(C31:C33)</f>
        <v>71193069</v>
      </c>
      <c r="D30" s="7">
        <f t="shared" si="0"/>
        <v>5056182</v>
      </c>
      <c r="E30" s="12">
        <f t="shared" si="2"/>
        <v>7.1020705681335352</v>
      </c>
      <c r="H30" s="6"/>
      <c r="I30" s="6"/>
      <c r="J30" s="6"/>
    </row>
    <row r="31" spans="1:10" ht="20.100000000000001" customHeight="1" x14ac:dyDescent="0.25">
      <c r="A31" s="10" t="s">
        <v>11</v>
      </c>
      <c r="B31" s="55">
        <v>12073942</v>
      </c>
      <c r="C31" s="55">
        <v>13625001</v>
      </c>
      <c r="D31" s="7">
        <f t="shared" si="0"/>
        <v>-1551059</v>
      </c>
      <c r="E31" s="12">
        <f t="shared" si="2"/>
        <v>-11.383918430538097</v>
      </c>
      <c r="H31" s="6"/>
      <c r="I31" s="6"/>
      <c r="J31" s="6"/>
    </row>
    <row r="32" spans="1:10" ht="20.100000000000001" customHeight="1" x14ac:dyDescent="0.25">
      <c r="A32" s="10" t="s">
        <v>12</v>
      </c>
      <c r="B32" s="133">
        <v>28907240</v>
      </c>
      <c r="C32" s="133">
        <v>22710249</v>
      </c>
      <c r="D32" s="7">
        <f t="shared" si="0"/>
        <v>6196991</v>
      </c>
      <c r="E32" s="12">
        <f t="shared" si="2"/>
        <v>27.287199713221987</v>
      </c>
    </row>
    <row r="33" spans="1:10" ht="20.100000000000001" customHeight="1" x14ac:dyDescent="0.25">
      <c r="A33" s="10" t="s">
        <v>13</v>
      </c>
      <c r="B33" s="55">
        <v>35268069</v>
      </c>
      <c r="C33" s="55">
        <v>34857819</v>
      </c>
      <c r="D33" s="7">
        <f t="shared" si="0"/>
        <v>410250</v>
      </c>
      <c r="E33" s="12">
        <f t="shared" si="2"/>
        <v>1.1769238918820482</v>
      </c>
    </row>
    <row r="34" spans="1:10" ht="20.100000000000001" customHeight="1" x14ac:dyDescent="0.25">
      <c r="A34" s="10" t="s">
        <v>24</v>
      </c>
      <c r="B34" s="55">
        <f>B35+B36</f>
        <v>35173916</v>
      </c>
      <c r="C34" s="55">
        <f>C35+C36</f>
        <v>36805579</v>
      </c>
      <c r="D34" s="7">
        <f t="shared" si="0"/>
        <v>-1631663</v>
      </c>
      <c r="E34" s="12">
        <f t="shared" si="2"/>
        <v>-4.433194761044243</v>
      </c>
    </row>
    <row r="35" spans="1:10" ht="20.100000000000001" customHeight="1" x14ac:dyDescent="0.25">
      <c r="A35" s="10" t="s">
        <v>14</v>
      </c>
      <c r="B35" s="55">
        <v>2577395</v>
      </c>
      <c r="C35" s="55">
        <v>1980190</v>
      </c>
      <c r="D35" s="7">
        <f t="shared" si="0"/>
        <v>597205</v>
      </c>
      <c r="E35" s="12">
        <f t="shared" si="2"/>
        <v>30.158974643847309</v>
      </c>
      <c r="H35" s="6"/>
      <c r="I35" s="6"/>
      <c r="J35" s="6"/>
    </row>
    <row r="36" spans="1:10" ht="19.5" customHeight="1" x14ac:dyDescent="0.25">
      <c r="A36" s="10" t="s">
        <v>102</v>
      </c>
      <c r="B36" s="55">
        <v>32596521</v>
      </c>
      <c r="C36" s="55">
        <v>34825389</v>
      </c>
      <c r="D36" s="7">
        <f t="shared" si="0"/>
        <v>-2228868</v>
      </c>
      <c r="E36" s="12">
        <f t="shared" si="2"/>
        <v>-6.4001237717689241</v>
      </c>
      <c r="H36" s="6"/>
      <c r="I36" s="6"/>
      <c r="J36" s="6"/>
    </row>
    <row r="37" spans="1:10" ht="19.5" customHeight="1" x14ac:dyDescent="0.25">
      <c r="A37" s="10" t="s">
        <v>110</v>
      </c>
      <c r="B37" s="55">
        <f>B38+B41+B43</f>
        <v>2473543324</v>
      </c>
      <c r="C37" s="55">
        <f>C38+C41+C43</f>
        <v>2501014811</v>
      </c>
      <c r="D37" s="7">
        <f t="shared" si="0"/>
        <v>-27471487</v>
      </c>
      <c r="E37" s="12">
        <f t="shared" si="2"/>
        <v>-1.0984136071155799</v>
      </c>
      <c r="H37" s="6"/>
      <c r="I37" s="6"/>
      <c r="J37" s="6"/>
    </row>
    <row r="38" spans="1:10" ht="19.5" customHeight="1" x14ac:dyDescent="0.25">
      <c r="A38" s="10" t="s">
        <v>108</v>
      </c>
      <c r="B38" s="55">
        <f>B39+B40</f>
        <v>2325367912</v>
      </c>
      <c r="C38" s="55">
        <f>C39+C40</f>
        <v>2245945409</v>
      </c>
      <c r="D38" s="7">
        <f t="shared" si="0"/>
        <v>79422503</v>
      </c>
      <c r="E38" s="12">
        <f t="shared" si="2"/>
        <v>3.5362615084826401</v>
      </c>
      <c r="H38" s="6"/>
      <c r="I38" s="6"/>
      <c r="J38" s="6"/>
    </row>
    <row r="39" spans="1:10" ht="19.5" customHeight="1" x14ac:dyDescent="0.25">
      <c r="A39" s="10" t="s">
        <v>15</v>
      </c>
      <c r="B39" s="55">
        <v>13716744</v>
      </c>
      <c r="C39" s="55">
        <v>13716744</v>
      </c>
      <c r="D39" s="7">
        <f t="shared" si="0"/>
        <v>0</v>
      </c>
      <c r="E39" s="12">
        <f t="shared" si="2"/>
        <v>0</v>
      </c>
    </row>
    <row r="40" spans="1:10" ht="19.5" customHeight="1" x14ac:dyDescent="0.25">
      <c r="A40" s="10" t="s">
        <v>16</v>
      </c>
      <c r="B40" s="55">
        <v>2311651168</v>
      </c>
      <c r="C40" s="55">
        <v>2232228665</v>
      </c>
      <c r="D40" s="7">
        <f t="shared" si="0"/>
        <v>79422503</v>
      </c>
      <c r="E40" s="12">
        <f t="shared" si="2"/>
        <v>3.55799135838084</v>
      </c>
      <c r="H40" s="6"/>
      <c r="I40" s="6"/>
    </row>
    <row r="41" spans="1:10" ht="18" customHeight="1" x14ac:dyDescent="0.25">
      <c r="A41" s="10" t="s">
        <v>17</v>
      </c>
      <c r="B41" s="55">
        <f>B42</f>
        <v>224326500</v>
      </c>
      <c r="C41" s="55">
        <f>C42</f>
        <v>286693284</v>
      </c>
      <c r="D41" s="7">
        <f t="shared" si="0"/>
        <v>-62366784</v>
      </c>
      <c r="E41" s="12">
        <f t="shared" si="2"/>
        <v>-21.753835014844643</v>
      </c>
      <c r="H41" s="6"/>
      <c r="I41" s="6"/>
      <c r="J41" s="6"/>
    </row>
    <row r="42" spans="1:10" ht="18" customHeight="1" x14ac:dyDescent="0.25">
      <c r="A42" s="10" t="s">
        <v>18</v>
      </c>
      <c r="B42" s="55">
        <v>224326500</v>
      </c>
      <c r="C42" s="55">
        <v>286693284</v>
      </c>
      <c r="D42" s="7">
        <f t="shared" si="0"/>
        <v>-62366784</v>
      </c>
      <c r="E42" s="12">
        <f t="shared" si="2"/>
        <v>-21.753835014844643</v>
      </c>
      <c r="H42" s="6"/>
      <c r="I42" s="6"/>
      <c r="J42" s="6"/>
    </row>
    <row r="43" spans="1:10" ht="18" customHeight="1" x14ac:dyDescent="0.25">
      <c r="A43" s="13" t="s">
        <v>109</v>
      </c>
      <c r="B43" s="55">
        <f>B44</f>
        <v>-76151088</v>
      </c>
      <c r="C43" s="55">
        <f>C44</f>
        <v>-31623882</v>
      </c>
      <c r="D43" s="7">
        <f t="shared" si="0"/>
        <v>-44527206</v>
      </c>
      <c r="E43" s="12">
        <f t="shared" si="2"/>
        <v>140.80246694570894</v>
      </c>
      <c r="H43" s="6"/>
      <c r="I43" s="6"/>
      <c r="J43" s="6"/>
    </row>
    <row r="44" spans="1:10" ht="18" customHeight="1" x14ac:dyDescent="0.25">
      <c r="A44" s="13" t="s">
        <v>111</v>
      </c>
      <c r="B44" s="55">
        <v>-76151088</v>
      </c>
      <c r="C44" s="55">
        <v>-31623882</v>
      </c>
      <c r="D44" s="7">
        <f t="shared" si="0"/>
        <v>-44527206</v>
      </c>
      <c r="E44" s="12">
        <f t="shared" si="2"/>
        <v>140.80246694570894</v>
      </c>
      <c r="H44" s="6"/>
      <c r="I44" s="6"/>
      <c r="J44" s="6"/>
    </row>
    <row r="45" spans="1:10" ht="18" customHeight="1" thickBot="1" x14ac:dyDescent="0.3">
      <c r="A45" s="14" t="s">
        <v>103</v>
      </c>
      <c r="B45" s="134">
        <f>B29+B37</f>
        <v>2584966491</v>
      </c>
      <c r="C45" s="134">
        <f>C29+C37</f>
        <v>2609013459</v>
      </c>
      <c r="D45" s="15">
        <f t="shared" si="0"/>
        <v>-24046968</v>
      </c>
      <c r="E45" s="16">
        <f>D45/C45*100</f>
        <v>-0.92168815446497854</v>
      </c>
    </row>
    <row r="46" spans="1:10" x14ac:dyDescent="0.25">
      <c r="B46" s="122"/>
      <c r="C46" s="122"/>
      <c r="D46" s="122"/>
    </row>
    <row r="47" spans="1:10" x14ac:dyDescent="0.25">
      <c r="H47" s="6"/>
      <c r="I47" s="6"/>
      <c r="J47" s="6"/>
    </row>
    <row r="48" spans="1:10" x14ac:dyDescent="0.25">
      <c r="H48" s="6"/>
      <c r="I48" s="6"/>
      <c r="J48" s="6"/>
    </row>
    <row r="49" spans="8:10" x14ac:dyDescent="0.25">
      <c r="H49" s="6"/>
      <c r="I49" s="6"/>
      <c r="J49" s="6"/>
    </row>
    <row r="51" spans="8:10" x14ac:dyDescent="0.25">
      <c r="H51" s="6"/>
      <c r="I51" s="6"/>
      <c r="J51" s="6"/>
    </row>
    <row r="52" spans="8:10" x14ac:dyDescent="0.25">
      <c r="H52" s="6"/>
      <c r="I52" s="6"/>
      <c r="J52" s="6"/>
    </row>
    <row r="53" spans="8:10" x14ac:dyDescent="0.25">
      <c r="H53" s="6"/>
      <c r="I53" s="6"/>
      <c r="J53" s="6"/>
    </row>
    <row r="54" spans="8:10" x14ac:dyDescent="0.25">
      <c r="H54" s="6"/>
      <c r="I54" s="6"/>
      <c r="J54" s="6"/>
    </row>
    <row r="55" spans="8:10" x14ac:dyDescent="0.25">
      <c r="H55" s="6"/>
      <c r="I55" s="6"/>
      <c r="J55" s="6"/>
    </row>
  </sheetData>
  <sheetProtection algorithmName="SHA-512" hashValue="IcOnv/T6KQmD9WJzfRUn+MDy5u4EXZC7CKGPKl1GnPkalj9Zu09ekMBzoIDh77hW3jCNMiDmZcndvncsPXOrLA==" saltValue="CYWLarAGSn3BFoK8aoofeA==" spinCount="100000" sheet="1" objects="1" scenarios="1"/>
  <mergeCells count="9">
    <mergeCell ref="A1:E1"/>
    <mergeCell ref="D4:E4"/>
    <mergeCell ref="D5:D6"/>
    <mergeCell ref="E5:E6"/>
    <mergeCell ref="A4:A6"/>
    <mergeCell ref="B4:B6"/>
    <mergeCell ref="C4:C6"/>
    <mergeCell ref="A2:E2"/>
    <mergeCell ref="A3:E3"/>
  </mergeCells>
  <phoneticPr fontId="1" type="noConversion"/>
  <printOptions horizontalCentered="1" verticalCentered="1"/>
  <pageMargins left="0.19685039370078741" right="0.19685039370078741" top="0.31496062992125984" bottom="0.39370078740157483" header="0.31496062992125984" footer="0.19685039370078741"/>
  <pageSetup paperSize="9" orientation="portrait" r:id="rId1"/>
  <headerFooter>
    <oddHeader>&amp;R
&amp;"標楷體,標準"全&amp;N頁第&amp;P頁
單位：新臺幣元</oddHeader>
    <oddFooter>&amp;C
～   ６   ～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8"/>
  <sheetViews>
    <sheetView zoomScale="113" zoomScaleNormal="113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24" sqref="D24"/>
    </sheetView>
  </sheetViews>
  <sheetFormatPr defaultColWidth="8.75" defaultRowHeight="16.5" x14ac:dyDescent="0.25"/>
  <cols>
    <col min="1" max="1" width="15.5" style="3" bestFit="1" customWidth="1"/>
    <col min="2" max="2" width="21.125" style="3" customWidth="1"/>
    <col min="3" max="4" width="15.875" style="3" customWidth="1"/>
    <col min="5" max="5" width="14.75" style="3" customWidth="1"/>
    <col min="6" max="6" width="16.125" style="3" customWidth="1"/>
    <col min="7" max="7" width="8.75" style="3"/>
    <col min="8" max="8" width="13.875" style="3" bestFit="1" customWidth="1"/>
    <col min="9" max="9" width="23.75" style="3" customWidth="1"/>
    <col min="10" max="10" width="38.5" style="3" customWidth="1"/>
    <col min="11" max="16384" width="8.75" style="3"/>
  </cols>
  <sheetData>
    <row r="1" spans="1:10" ht="22.5" customHeight="1" x14ac:dyDescent="0.25">
      <c r="A1" s="302" t="s">
        <v>180</v>
      </c>
      <c r="B1" s="302"/>
      <c r="C1" s="302"/>
      <c r="D1" s="302"/>
      <c r="E1" s="302"/>
      <c r="F1" s="302"/>
      <c r="I1" s="2"/>
      <c r="J1" s="2"/>
    </row>
    <row r="2" spans="1:10" ht="22.5" customHeight="1" x14ac:dyDescent="0.25">
      <c r="A2" s="302" t="s">
        <v>268</v>
      </c>
      <c r="B2" s="302"/>
      <c r="C2" s="302"/>
      <c r="D2" s="302"/>
      <c r="E2" s="302"/>
      <c r="F2" s="302"/>
      <c r="J2" s="6"/>
    </row>
    <row r="3" spans="1:10" ht="22.5" customHeight="1" thickBot="1" x14ac:dyDescent="0.3">
      <c r="A3" s="315" t="s">
        <v>322</v>
      </c>
      <c r="B3" s="315"/>
      <c r="C3" s="315"/>
      <c r="D3" s="315"/>
      <c r="E3" s="315"/>
      <c r="F3" s="315"/>
      <c r="J3" s="6"/>
    </row>
    <row r="4" spans="1:10" ht="30" customHeight="1" x14ac:dyDescent="0.25">
      <c r="A4" s="318" t="s">
        <v>25</v>
      </c>
      <c r="B4" s="320" t="s">
        <v>40</v>
      </c>
      <c r="C4" s="322" t="s">
        <v>119</v>
      </c>
      <c r="D4" s="324" t="s">
        <v>120</v>
      </c>
      <c r="E4" s="316" t="s">
        <v>41</v>
      </c>
      <c r="F4" s="317"/>
      <c r="J4" s="6"/>
    </row>
    <row r="5" spans="1:10" ht="31.5" customHeight="1" x14ac:dyDescent="0.25">
      <c r="A5" s="319"/>
      <c r="B5" s="321"/>
      <c r="C5" s="323"/>
      <c r="D5" s="325"/>
      <c r="E5" s="17" t="s">
        <v>42</v>
      </c>
      <c r="F5" s="47" t="s">
        <v>43</v>
      </c>
      <c r="G5" s="18"/>
      <c r="H5" s="18"/>
      <c r="J5" s="6"/>
    </row>
    <row r="6" spans="1:10" ht="30" customHeight="1" x14ac:dyDescent="0.25">
      <c r="A6" s="176">
        <f>SUM(A7:A12)</f>
        <v>202373925</v>
      </c>
      <c r="B6" s="4" t="s">
        <v>26</v>
      </c>
      <c r="C6" s="118">
        <f>SUM(C7:C12)</f>
        <v>177785137</v>
      </c>
      <c r="D6" s="9">
        <f>SUM(D7:D12)</f>
        <v>210794511</v>
      </c>
      <c r="E6" s="7">
        <f>D6-C6</f>
        <v>33009374</v>
      </c>
      <c r="F6" s="12">
        <f>E6/C6*100</f>
        <v>18.567004282253357</v>
      </c>
      <c r="J6" s="6"/>
    </row>
    <row r="7" spans="1:10" ht="30" customHeight="1" x14ac:dyDescent="0.25">
      <c r="A7" s="176">
        <v>50154498</v>
      </c>
      <c r="B7" s="4" t="s">
        <v>27</v>
      </c>
      <c r="C7" s="118">
        <v>67483722</v>
      </c>
      <c r="D7" s="9">
        <v>62387394</v>
      </c>
      <c r="E7" s="7">
        <f t="shared" ref="E7:E27" si="0">D7-C7</f>
        <v>-5096328</v>
      </c>
      <c r="F7" s="12">
        <f t="shared" ref="F7:F27" si="1">E7/C7*100</f>
        <v>-7.5519367470573124</v>
      </c>
      <c r="J7" s="6"/>
    </row>
    <row r="8" spans="1:10" ht="30" customHeight="1" x14ac:dyDescent="0.25">
      <c r="A8" s="176">
        <v>37787486</v>
      </c>
      <c r="B8" s="4" t="s">
        <v>121</v>
      </c>
      <c r="C8" s="118">
        <v>42500000</v>
      </c>
      <c r="D8" s="9">
        <v>40190713</v>
      </c>
      <c r="E8" s="7">
        <f t="shared" si="0"/>
        <v>-2309287</v>
      </c>
      <c r="F8" s="12">
        <f t="shared" si="1"/>
        <v>-5.4336164705882348</v>
      </c>
      <c r="J8" s="6"/>
    </row>
    <row r="9" spans="1:10" ht="30" customHeight="1" x14ac:dyDescent="0.25">
      <c r="A9" s="176">
        <v>6350418</v>
      </c>
      <c r="B9" s="4" t="s">
        <v>28</v>
      </c>
      <c r="C9" s="118">
        <v>6824469</v>
      </c>
      <c r="D9" s="9">
        <v>5987691</v>
      </c>
      <c r="E9" s="7">
        <f t="shared" si="0"/>
        <v>-836778</v>
      </c>
      <c r="F9" s="12">
        <f t="shared" si="1"/>
        <v>-12.261437483267928</v>
      </c>
      <c r="J9" s="6"/>
    </row>
    <row r="10" spans="1:10" ht="30" customHeight="1" x14ac:dyDescent="0.25">
      <c r="A10" s="176">
        <v>9962232</v>
      </c>
      <c r="B10" s="4" t="s">
        <v>29</v>
      </c>
      <c r="C10" s="118">
        <v>10773033</v>
      </c>
      <c r="D10" s="9">
        <v>11017181</v>
      </c>
      <c r="E10" s="7">
        <f t="shared" si="0"/>
        <v>244148</v>
      </c>
      <c r="F10" s="12">
        <f t="shared" si="1"/>
        <v>2.2662884259242499</v>
      </c>
      <c r="J10" s="6"/>
    </row>
    <row r="11" spans="1:10" ht="30" customHeight="1" x14ac:dyDescent="0.25">
      <c r="A11" s="176">
        <v>77798383</v>
      </c>
      <c r="B11" s="4" t="s">
        <v>30</v>
      </c>
      <c r="C11" s="118">
        <v>28486845</v>
      </c>
      <c r="D11" s="9">
        <v>69331387</v>
      </c>
      <c r="E11" s="7">
        <f t="shared" si="0"/>
        <v>40844542</v>
      </c>
      <c r="F11" s="12">
        <f t="shared" si="1"/>
        <v>143.38036381354271</v>
      </c>
      <c r="J11" s="6"/>
    </row>
    <row r="12" spans="1:10" ht="30" customHeight="1" x14ac:dyDescent="0.25">
      <c r="A12" s="176">
        <v>20320908</v>
      </c>
      <c r="B12" s="4" t="s">
        <v>31</v>
      </c>
      <c r="C12" s="118">
        <v>21717068</v>
      </c>
      <c r="D12" s="9">
        <v>21880145</v>
      </c>
      <c r="E12" s="7">
        <f t="shared" si="0"/>
        <v>163077</v>
      </c>
      <c r="F12" s="12">
        <f t="shared" si="1"/>
        <v>0.75091628391088527</v>
      </c>
    </row>
    <row r="13" spans="1:10" ht="30" customHeight="1" x14ac:dyDescent="0.25">
      <c r="A13" s="176">
        <f>SUM(A14:A22)</f>
        <v>171606088</v>
      </c>
      <c r="B13" s="4" t="s">
        <v>32</v>
      </c>
      <c r="C13" s="118">
        <f>SUM(C14:C22)</f>
        <v>206733040</v>
      </c>
      <c r="D13" s="9">
        <f>SUM(D14:D22)</f>
        <v>193738792</v>
      </c>
      <c r="E13" s="7">
        <f t="shared" si="0"/>
        <v>-12994248</v>
      </c>
      <c r="F13" s="12">
        <f t="shared" si="1"/>
        <v>-6.2855206889039117</v>
      </c>
    </row>
    <row r="14" spans="1:10" ht="30" customHeight="1" x14ac:dyDescent="0.25">
      <c r="A14" s="176">
        <v>599896</v>
      </c>
      <c r="B14" s="4" t="s">
        <v>33</v>
      </c>
      <c r="C14" s="118">
        <v>812100</v>
      </c>
      <c r="D14" s="9">
        <v>587396</v>
      </c>
      <c r="E14" s="7">
        <f t="shared" si="0"/>
        <v>-224704</v>
      </c>
      <c r="F14" s="12">
        <f t="shared" si="1"/>
        <v>-27.66949883019333</v>
      </c>
      <c r="J14" s="6"/>
    </row>
    <row r="15" spans="1:10" ht="30" customHeight="1" x14ac:dyDescent="0.25">
      <c r="A15" s="176">
        <v>22371347</v>
      </c>
      <c r="B15" s="4" t="s">
        <v>34</v>
      </c>
      <c r="C15" s="118">
        <v>34283654</v>
      </c>
      <c r="D15" s="9">
        <v>25400417</v>
      </c>
      <c r="E15" s="7">
        <f t="shared" si="0"/>
        <v>-8883237</v>
      </c>
      <c r="F15" s="12">
        <f t="shared" si="1"/>
        <v>-25.910998285071944</v>
      </c>
      <c r="J15" s="6"/>
    </row>
    <row r="16" spans="1:10" ht="30" customHeight="1" x14ac:dyDescent="0.25">
      <c r="A16" s="176">
        <v>67265743</v>
      </c>
      <c r="B16" s="20" t="s">
        <v>35</v>
      </c>
      <c r="C16" s="118">
        <v>86044601</v>
      </c>
      <c r="D16" s="9">
        <v>78563969</v>
      </c>
      <c r="E16" s="7">
        <f t="shared" si="0"/>
        <v>-7480632</v>
      </c>
      <c r="F16" s="12">
        <f t="shared" si="1"/>
        <v>-8.6939005039955966</v>
      </c>
      <c r="J16" s="6"/>
    </row>
    <row r="17" spans="1:10" ht="30" customHeight="1" x14ac:dyDescent="0.25">
      <c r="A17" s="296">
        <v>1367477</v>
      </c>
      <c r="B17" s="4" t="s">
        <v>36</v>
      </c>
      <c r="C17" s="118">
        <v>2566500</v>
      </c>
      <c r="D17" s="19">
        <v>1761401</v>
      </c>
      <c r="E17" s="7">
        <f t="shared" si="0"/>
        <v>-805099</v>
      </c>
      <c r="F17" s="12">
        <f t="shared" si="1"/>
        <v>-31.36953048899279</v>
      </c>
      <c r="J17" s="6"/>
    </row>
    <row r="18" spans="1:10" ht="30" customHeight="1" x14ac:dyDescent="0.25">
      <c r="A18" s="176">
        <v>42914440</v>
      </c>
      <c r="B18" s="4" t="s">
        <v>37</v>
      </c>
      <c r="C18" s="118">
        <v>47930109</v>
      </c>
      <c r="D18" s="9">
        <v>45281994</v>
      </c>
      <c r="E18" s="7">
        <f t="shared" si="0"/>
        <v>-2648115</v>
      </c>
      <c r="F18" s="12">
        <f t="shared" si="1"/>
        <v>-5.5249509238545649</v>
      </c>
      <c r="J18" s="6"/>
    </row>
    <row r="19" spans="1:10" ht="30" customHeight="1" x14ac:dyDescent="0.25">
      <c r="A19" s="176">
        <v>5059882</v>
      </c>
      <c r="B19" s="4" t="s">
        <v>38</v>
      </c>
      <c r="C19" s="118">
        <v>4920584</v>
      </c>
      <c r="D19" s="9">
        <v>4937022</v>
      </c>
      <c r="E19" s="7">
        <f t="shared" si="0"/>
        <v>16438</v>
      </c>
      <c r="F19" s="12">
        <f t="shared" si="1"/>
        <v>0.33406603768983523</v>
      </c>
    </row>
    <row r="20" spans="1:10" ht="30" customHeight="1" x14ac:dyDescent="0.25">
      <c r="A20" s="297">
        <v>1348829</v>
      </c>
      <c r="B20" s="4" t="s">
        <v>300</v>
      </c>
      <c r="C20" s="118">
        <v>0</v>
      </c>
      <c r="D20" s="73">
        <v>2242476</v>
      </c>
      <c r="E20" s="164">
        <f t="shared" si="0"/>
        <v>2242476</v>
      </c>
      <c r="F20" s="165" t="e">
        <f t="shared" si="1"/>
        <v>#DIV/0!</v>
      </c>
    </row>
    <row r="21" spans="1:10" ht="30" customHeight="1" x14ac:dyDescent="0.25">
      <c r="A21" s="297">
        <v>0</v>
      </c>
      <c r="B21" s="4" t="s">
        <v>327</v>
      </c>
      <c r="C21" s="19">
        <v>0</v>
      </c>
      <c r="D21" s="73">
        <v>2292475</v>
      </c>
      <c r="E21" s="164">
        <f t="shared" si="0"/>
        <v>2292475</v>
      </c>
      <c r="F21" s="165" t="e">
        <f t="shared" si="1"/>
        <v>#DIV/0!</v>
      </c>
    </row>
    <row r="22" spans="1:10" ht="30" customHeight="1" x14ac:dyDescent="0.25">
      <c r="A22" s="176">
        <v>30678474</v>
      </c>
      <c r="B22" s="4" t="s">
        <v>39</v>
      </c>
      <c r="C22" s="118">
        <v>30175492</v>
      </c>
      <c r="D22" s="9">
        <v>32671642</v>
      </c>
      <c r="E22" s="7">
        <f t="shared" si="0"/>
        <v>2496150</v>
      </c>
      <c r="F22" s="12">
        <f t="shared" si="1"/>
        <v>8.2721103602884085</v>
      </c>
      <c r="J22" s="6"/>
    </row>
    <row r="23" spans="1:10" ht="30" customHeight="1" x14ac:dyDescent="0.25">
      <c r="A23" s="298">
        <f>A6-A13</f>
        <v>30767837</v>
      </c>
      <c r="B23" s="4" t="s">
        <v>113</v>
      </c>
      <c r="C23" s="118">
        <f>C6-C13</f>
        <v>-28947903</v>
      </c>
      <c r="D23" s="132">
        <f>D6-D13</f>
        <v>17055719</v>
      </c>
      <c r="E23" s="7">
        <f t="shared" si="0"/>
        <v>46003622</v>
      </c>
      <c r="F23" s="12">
        <f t="shared" si="1"/>
        <v>-158.91866847833504</v>
      </c>
      <c r="J23" s="6"/>
    </row>
    <row r="24" spans="1:10" ht="30" customHeight="1" x14ac:dyDescent="0.25">
      <c r="A24" s="299"/>
      <c r="B24" s="4" t="s">
        <v>114</v>
      </c>
      <c r="C24" s="193"/>
      <c r="D24" s="7"/>
      <c r="E24" s="7">
        <f t="shared" si="0"/>
        <v>0</v>
      </c>
      <c r="F24" s="12" t="e">
        <f t="shared" si="1"/>
        <v>#DIV/0!</v>
      </c>
      <c r="H24" s="117"/>
      <c r="J24" s="6"/>
    </row>
    <row r="25" spans="1:10" ht="39.950000000000003" customHeight="1" x14ac:dyDescent="0.25">
      <c r="A25" s="300">
        <v>4841893</v>
      </c>
      <c r="B25" s="5" t="s">
        <v>115</v>
      </c>
      <c r="C25" s="118">
        <v>0</v>
      </c>
      <c r="D25" s="118">
        <v>-44527206</v>
      </c>
      <c r="E25" s="7">
        <f t="shared" si="0"/>
        <v>-44527206</v>
      </c>
      <c r="F25" s="12" t="e">
        <f t="shared" si="1"/>
        <v>#DIV/0!</v>
      </c>
      <c r="J25" s="6"/>
    </row>
    <row r="26" spans="1:10" ht="30" customHeight="1" x14ac:dyDescent="0.25">
      <c r="A26" s="300">
        <f>A25</f>
        <v>4841893</v>
      </c>
      <c r="B26" s="4" t="s">
        <v>116</v>
      </c>
      <c r="C26" s="118">
        <v>0</v>
      </c>
      <c r="D26" s="118">
        <f>SUM(D25)</f>
        <v>-44527206</v>
      </c>
      <c r="E26" s="7">
        <f t="shared" si="0"/>
        <v>-44527206</v>
      </c>
      <c r="F26" s="12" t="e">
        <f t="shared" si="1"/>
        <v>#DIV/0!</v>
      </c>
      <c r="J26" s="6"/>
    </row>
    <row r="27" spans="1:10" ht="30" customHeight="1" thickBot="1" x14ac:dyDescent="0.3">
      <c r="A27" s="198">
        <f>A23+A26</f>
        <v>35609730</v>
      </c>
      <c r="B27" s="48" t="s">
        <v>117</v>
      </c>
      <c r="C27" s="194">
        <f t="shared" ref="C27" si="2">C23+C26</f>
        <v>-28947903</v>
      </c>
      <c r="D27" s="15">
        <f>D23+D26</f>
        <v>-27471487</v>
      </c>
      <c r="E27" s="15">
        <f t="shared" si="0"/>
        <v>1476416</v>
      </c>
      <c r="F27" s="16">
        <f t="shared" si="1"/>
        <v>-5.1002519940736297</v>
      </c>
      <c r="J27" s="6"/>
    </row>
    <row r="28" spans="1:10" x14ac:dyDescent="0.25">
      <c r="J28" s="6"/>
    </row>
    <row r="29" spans="1:10" x14ac:dyDescent="0.25">
      <c r="J29" s="6"/>
    </row>
    <row r="30" spans="1:10" x14ac:dyDescent="0.25">
      <c r="J30" s="6"/>
    </row>
    <row r="31" spans="1:10" x14ac:dyDescent="0.25">
      <c r="J31" s="6"/>
    </row>
    <row r="32" spans="1:10" x14ac:dyDescent="0.25">
      <c r="J32" s="6"/>
    </row>
    <row r="33" spans="10:10" x14ac:dyDescent="0.25">
      <c r="J33" s="6"/>
    </row>
    <row r="34" spans="10:10" x14ac:dyDescent="0.25">
      <c r="J34" s="6"/>
    </row>
    <row r="35" spans="10:10" x14ac:dyDescent="0.25">
      <c r="J35" s="6"/>
    </row>
    <row r="36" spans="10:10" x14ac:dyDescent="0.25">
      <c r="J36" s="6"/>
    </row>
    <row r="37" spans="10:10" x14ac:dyDescent="0.25">
      <c r="J37" s="6"/>
    </row>
    <row r="38" spans="10:10" x14ac:dyDescent="0.25">
      <c r="J38" s="6"/>
    </row>
  </sheetData>
  <sheetProtection algorithmName="SHA-512" hashValue="DtMLbPjf4FjyXAwAuZmN8khzrSi96JZyESXCuqGodwPny0XjxVlMz+fjuVpjVzJWAcB5VEq+sqD3JQcERQXhtA==" saltValue="mAzzx70b+3zlG1NC46XBKg==" spinCount="100000" sheet="1" objects="1" scenarios="1"/>
  <mergeCells count="8">
    <mergeCell ref="A1:F1"/>
    <mergeCell ref="E4:F4"/>
    <mergeCell ref="A4:A5"/>
    <mergeCell ref="B4:B5"/>
    <mergeCell ref="C4:C5"/>
    <mergeCell ref="D4:D5"/>
    <mergeCell ref="A2:F2"/>
    <mergeCell ref="A3:F3"/>
  </mergeCells>
  <phoneticPr fontId="1" type="noConversion"/>
  <pageMargins left="0" right="0" top="0.55118110236220474" bottom="0.55118110236220474" header="0.31496062992125984" footer="0.31496062992125984"/>
  <pageSetup paperSize="9" orientation="portrait" r:id="rId1"/>
  <headerFooter>
    <oddHeader>&amp;R&amp;"標楷體,標準"
全&amp;N頁第&amp;P頁
單位：新臺幣元</oddHeader>
    <oddFooter>&amp;C～   ７   ～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7"/>
  <sheetViews>
    <sheetView zoomScale="145" zoomScaleNormal="145" workbookViewId="0">
      <selection activeCell="D37" sqref="D37"/>
    </sheetView>
  </sheetViews>
  <sheetFormatPr defaultColWidth="8.75" defaultRowHeight="16.5" x14ac:dyDescent="0.25"/>
  <cols>
    <col min="1" max="1" width="2.375" style="3" customWidth="1"/>
    <col min="2" max="2" width="43.125" style="3" customWidth="1"/>
    <col min="3" max="4" width="18.5" style="3" customWidth="1"/>
    <col min="5" max="16384" width="8.75" style="3"/>
  </cols>
  <sheetData>
    <row r="1" spans="1:8" ht="16.5" customHeight="1" x14ac:dyDescent="0.25">
      <c r="A1" s="302" t="s">
        <v>180</v>
      </c>
      <c r="B1" s="302"/>
      <c r="C1" s="302"/>
      <c r="D1" s="302"/>
    </row>
    <row r="2" spans="1:8" ht="16.5" customHeight="1" x14ac:dyDescent="0.25">
      <c r="A2" s="330" t="s">
        <v>273</v>
      </c>
      <c r="B2" s="330"/>
      <c r="C2" s="330"/>
      <c r="D2" s="330"/>
    </row>
    <row r="3" spans="1:8" ht="16.5" customHeight="1" thickBot="1" x14ac:dyDescent="0.3">
      <c r="A3" s="315" t="s">
        <v>322</v>
      </c>
      <c r="B3" s="315"/>
      <c r="C3" s="315"/>
      <c r="D3" s="315"/>
    </row>
    <row r="4" spans="1:8" ht="21.6" customHeight="1" x14ac:dyDescent="0.25">
      <c r="A4" s="328" t="s">
        <v>274</v>
      </c>
      <c r="B4" s="329"/>
      <c r="C4" s="184" t="s">
        <v>91</v>
      </c>
      <c r="D4" s="74" t="s">
        <v>92</v>
      </c>
      <c r="H4" s="60"/>
    </row>
    <row r="5" spans="1:8" s="21" customFormat="1" ht="24" customHeight="1" x14ac:dyDescent="0.25">
      <c r="A5" s="82" t="s">
        <v>93</v>
      </c>
      <c r="B5" s="83"/>
      <c r="C5" s="84"/>
      <c r="D5" s="85" t="s">
        <v>94</v>
      </c>
    </row>
    <row r="6" spans="1:8" s="21" customFormat="1" ht="22.5" customHeight="1" x14ac:dyDescent="0.25">
      <c r="A6" s="89"/>
      <c r="B6" s="86" t="s">
        <v>230</v>
      </c>
      <c r="C6" s="87">
        <v>17055719</v>
      </c>
      <c r="D6" s="186">
        <v>30767837</v>
      </c>
    </row>
    <row r="7" spans="1:8" s="21" customFormat="1" ht="21.75" customHeight="1" x14ac:dyDescent="0.25">
      <c r="A7" s="89"/>
      <c r="B7" s="86" t="s">
        <v>231</v>
      </c>
      <c r="C7" s="90">
        <v>-52043824</v>
      </c>
      <c r="D7" s="187">
        <v>-31756903</v>
      </c>
    </row>
    <row r="8" spans="1:8" s="21" customFormat="1" ht="21.75" customHeight="1" x14ac:dyDescent="0.25">
      <c r="A8" s="89"/>
      <c r="B8" s="86" t="s">
        <v>232</v>
      </c>
      <c r="C8" s="87">
        <f>SUM(C6:C7)</f>
        <v>-34988105</v>
      </c>
      <c r="D8" s="186">
        <f>SUM(D6:D7)</f>
        <v>-989066</v>
      </c>
    </row>
    <row r="9" spans="1:8" s="21" customFormat="1" ht="21.75" customHeight="1" x14ac:dyDescent="0.25">
      <c r="A9" s="89"/>
      <c r="B9" s="86" t="s">
        <v>233</v>
      </c>
      <c r="C9" s="87"/>
      <c r="D9" s="186"/>
    </row>
    <row r="10" spans="1:8" s="21" customFormat="1" ht="21.75" customHeight="1" x14ac:dyDescent="0.25">
      <c r="A10" s="89"/>
      <c r="B10" s="86" t="s">
        <v>234</v>
      </c>
      <c r="C10" s="87">
        <v>10365289</v>
      </c>
      <c r="D10" s="186">
        <v>4657170</v>
      </c>
      <c r="G10" s="88"/>
    </row>
    <row r="11" spans="1:8" s="21" customFormat="1" ht="21.75" customHeight="1" x14ac:dyDescent="0.25">
      <c r="A11" s="89"/>
      <c r="B11" s="86" t="s">
        <v>235</v>
      </c>
      <c r="C11" s="87">
        <v>-17287563</v>
      </c>
      <c r="D11" s="186">
        <v>-46041480</v>
      </c>
      <c r="G11" s="88"/>
    </row>
    <row r="12" spans="1:8" s="21" customFormat="1" ht="21.75" customHeight="1" x14ac:dyDescent="0.25">
      <c r="A12" s="89"/>
      <c r="B12" s="86" t="s">
        <v>236</v>
      </c>
      <c r="C12" s="87">
        <v>12720387</v>
      </c>
      <c r="D12" s="186">
        <v>-12035698</v>
      </c>
    </row>
    <row r="13" spans="1:8" s="21" customFormat="1" ht="21.75" customHeight="1" x14ac:dyDescent="0.25">
      <c r="A13" s="89"/>
      <c r="B13" s="86" t="s">
        <v>237</v>
      </c>
      <c r="C13" s="90">
        <v>4645932</v>
      </c>
      <c r="D13" s="187">
        <v>-1749939</v>
      </c>
    </row>
    <row r="14" spans="1:8" s="21" customFormat="1" ht="21.75" customHeight="1" x14ac:dyDescent="0.25">
      <c r="A14" s="185" t="s">
        <v>238</v>
      </c>
      <c r="B14" s="86"/>
      <c r="C14" s="87">
        <f>SUM(C8:C13)</f>
        <v>-24544060</v>
      </c>
      <c r="D14" s="186">
        <f>SUM(D8:D13)</f>
        <v>-56159013</v>
      </c>
    </row>
    <row r="15" spans="1:8" s="21" customFormat="1" ht="21.75" customHeight="1" x14ac:dyDescent="0.25">
      <c r="A15" s="185" t="s">
        <v>239</v>
      </c>
      <c r="B15" s="86"/>
      <c r="C15" s="87">
        <v>32360245</v>
      </c>
      <c r="D15" s="186">
        <v>21559942</v>
      </c>
    </row>
    <row r="16" spans="1:8" s="21" customFormat="1" ht="21.75" customHeight="1" x14ac:dyDescent="0.25">
      <c r="A16" s="185" t="s">
        <v>240</v>
      </c>
      <c r="B16" s="86"/>
      <c r="C16" s="90">
        <v>19127101</v>
      </c>
      <c r="D16" s="187">
        <v>8346259</v>
      </c>
    </row>
    <row r="17" spans="1:4" s="21" customFormat="1" ht="21.75" customHeight="1" x14ac:dyDescent="0.25">
      <c r="A17" s="326" t="s">
        <v>241</v>
      </c>
      <c r="B17" s="327"/>
      <c r="C17" s="90">
        <f>SUM(C14:C16)</f>
        <v>26943286</v>
      </c>
      <c r="D17" s="187">
        <f>SUM(D14:D16)</f>
        <v>-26252812</v>
      </c>
    </row>
    <row r="18" spans="1:4" ht="24" customHeight="1" x14ac:dyDescent="0.25">
      <c r="A18" s="78" t="s">
        <v>112</v>
      </c>
      <c r="B18" s="79"/>
      <c r="C18" s="72"/>
      <c r="D18" s="188"/>
    </row>
    <row r="19" spans="1:4" ht="24" customHeight="1" x14ac:dyDescent="0.25">
      <c r="A19" s="40"/>
      <c r="B19" s="80" t="s">
        <v>243</v>
      </c>
      <c r="C19" s="72">
        <v>274734404</v>
      </c>
      <c r="D19" s="188">
        <v>366988546</v>
      </c>
    </row>
    <row r="20" spans="1:4" ht="24" customHeight="1" x14ac:dyDescent="0.25">
      <c r="A20" s="40"/>
      <c r="B20" s="80" t="s">
        <v>244</v>
      </c>
      <c r="C20" s="72">
        <v>0</v>
      </c>
      <c r="D20" s="188">
        <v>0</v>
      </c>
    </row>
    <row r="21" spans="1:4" ht="24" customHeight="1" x14ac:dyDescent="0.25">
      <c r="A21" s="40"/>
      <c r="B21" s="80" t="s">
        <v>245</v>
      </c>
      <c r="C21" s="72">
        <v>0</v>
      </c>
      <c r="D21" s="188">
        <v>0</v>
      </c>
    </row>
    <row r="22" spans="1:4" ht="24" customHeight="1" x14ac:dyDescent="0.25">
      <c r="A22" s="40"/>
      <c r="B22" s="80" t="s">
        <v>265</v>
      </c>
      <c r="C22" s="72">
        <v>-563980676</v>
      </c>
      <c r="D22" s="188">
        <v>-164008872</v>
      </c>
    </row>
    <row r="23" spans="1:4" ht="24" customHeight="1" x14ac:dyDescent="0.25">
      <c r="A23" s="40"/>
      <c r="B23" s="80" t="s">
        <v>246</v>
      </c>
      <c r="C23" s="72">
        <v>-7727608</v>
      </c>
      <c r="D23" s="188">
        <v>-11298854</v>
      </c>
    </row>
    <row r="24" spans="1:4" ht="24" customHeight="1" x14ac:dyDescent="0.25">
      <c r="A24" s="40"/>
      <c r="B24" s="80" t="s">
        <v>301</v>
      </c>
      <c r="C24" s="72">
        <v>-110250</v>
      </c>
      <c r="D24" s="188">
        <v>-192000</v>
      </c>
    </row>
    <row r="25" spans="1:4" ht="22.5" customHeight="1" x14ac:dyDescent="0.25">
      <c r="A25" s="40"/>
      <c r="B25" s="80" t="s">
        <v>302</v>
      </c>
      <c r="C25" s="72">
        <v>0</v>
      </c>
      <c r="D25" s="188">
        <v>-3501526</v>
      </c>
    </row>
    <row r="26" spans="1:4" ht="22.5" customHeight="1" x14ac:dyDescent="0.25">
      <c r="A26" s="40"/>
      <c r="B26" s="80" t="s">
        <v>317</v>
      </c>
      <c r="C26" s="73">
        <v>0</v>
      </c>
      <c r="D26" s="189">
        <v>-5000</v>
      </c>
    </row>
    <row r="27" spans="1:4" ht="22.5" customHeight="1" x14ac:dyDescent="0.25">
      <c r="A27" s="326" t="s">
        <v>242</v>
      </c>
      <c r="B27" s="327"/>
      <c r="C27" s="73">
        <f>SUM(C19:C26)</f>
        <v>-297084130</v>
      </c>
      <c r="D27" s="189">
        <f>SUM(D19:D26)</f>
        <v>187982294</v>
      </c>
    </row>
    <row r="28" spans="1:4" ht="21" customHeight="1" x14ac:dyDescent="0.25">
      <c r="A28" s="78" t="s">
        <v>229</v>
      </c>
      <c r="B28" s="80"/>
      <c r="C28" s="72"/>
      <c r="D28" s="188"/>
    </row>
    <row r="29" spans="1:4" ht="21" customHeight="1" x14ac:dyDescent="0.25">
      <c r="A29" s="40"/>
      <c r="B29" s="80" t="s">
        <v>247</v>
      </c>
      <c r="C29" s="72">
        <v>41648241</v>
      </c>
      <c r="D29" s="188">
        <v>37372963</v>
      </c>
    </row>
    <row r="30" spans="1:4" ht="21" customHeight="1" x14ac:dyDescent="0.25">
      <c r="A30" s="40"/>
      <c r="B30" s="80" t="s">
        <v>248</v>
      </c>
      <c r="C30" s="72">
        <v>889381</v>
      </c>
      <c r="D30" s="188">
        <v>655536</v>
      </c>
    </row>
    <row r="31" spans="1:4" ht="21" customHeight="1" x14ac:dyDescent="0.25">
      <c r="A31" s="40"/>
      <c r="B31" s="80" t="s">
        <v>249</v>
      </c>
      <c r="C31" s="72">
        <v>-41237991</v>
      </c>
      <c r="D31" s="188">
        <v>-35019482</v>
      </c>
    </row>
    <row r="32" spans="1:4" ht="21" customHeight="1" x14ac:dyDescent="0.25">
      <c r="A32" s="40"/>
      <c r="B32" s="80" t="s">
        <v>250</v>
      </c>
      <c r="C32" s="72">
        <v>-292176</v>
      </c>
      <c r="D32" s="188">
        <v>-400424</v>
      </c>
    </row>
    <row r="33" spans="1:4" ht="21" customHeight="1" x14ac:dyDescent="0.25">
      <c r="A33" s="40"/>
      <c r="B33" s="80" t="s">
        <v>303</v>
      </c>
      <c r="C33" s="73">
        <v>-2228868</v>
      </c>
      <c r="D33" s="189">
        <v>-2143010</v>
      </c>
    </row>
    <row r="34" spans="1:4" ht="21" customHeight="1" x14ac:dyDescent="0.25">
      <c r="A34" s="326" t="s">
        <v>251</v>
      </c>
      <c r="B34" s="327"/>
      <c r="C34" s="73">
        <f>SUM(C29:C33)</f>
        <v>-1221413</v>
      </c>
      <c r="D34" s="189">
        <f>SUM(D29:D33)</f>
        <v>465583</v>
      </c>
    </row>
    <row r="35" spans="1:4" ht="21" customHeight="1" x14ac:dyDescent="0.25">
      <c r="A35" s="75" t="s">
        <v>104</v>
      </c>
      <c r="B35" s="80"/>
      <c r="C35" s="174">
        <f>C34+C27+C17</f>
        <v>-271362257</v>
      </c>
      <c r="D35" s="190">
        <f>D34+D27+D17</f>
        <v>162195065</v>
      </c>
    </row>
    <row r="36" spans="1:4" ht="21" customHeight="1" x14ac:dyDescent="0.25">
      <c r="A36" s="75" t="s">
        <v>95</v>
      </c>
      <c r="B36" s="80"/>
      <c r="C36" s="175">
        <v>1963687823</v>
      </c>
      <c r="D36" s="191">
        <v>1801492758</v>
      </c>
    </row>
    <row r="37" spans="1:4" ht="21" customHeight="1" thickBot="1" x14ac:dyDescent="0.3">
      <c r="A37" s="76" t="s">
        <v>96</v>
      </c>
      <c r="B37" s="81"/>
      <c r="C37" s="77">
        <f>C35+C36</f>
        <v>1692325566</v>
      </c>
      <c r="D37" s="192">
        <f>D35+D36</f>
        <v>1963687823</v>
      </c>
    </row>
  </sheetData>
  <sheetProtection algorithmName="SHA-512" hashValue="VE8uFddtAQ1U6yjp//ZMF2/x0rpV95Dm6JFCleur9q89PIqpoGDrsVbJ49Yfi+hWpRM7jMjVQ6D47d2Nt9rHmQ==" saltValue="kIaAfypi6hHV7NBlUJf00g==" spinCount="100000" sheet="1" objects="1" scenarios="1"/>
  <mergeCells count="7">
    <mergeCell ref="A34:B34"/>
    <mergeCell ref="A1:D1"/>
    <mergeCell ref="A17:B17"/>
    <mergeCell ref="A27:B27"/>
    <mergeCell ref="A4:B4"/>
    <mergeCell ref="A2:D2"/>
    <mergeCell ref="A3:D3"/>
  </mergeCells>
  <phoneticPr fontId="1" type="noConversion"/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&amp;R
&amp;"標楷體,標準"全&amp;N頁第&amp;P頁
單位:新臺幣元</oddHeader>
    <oddFooter>&amp;C～   ８   ～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2"/>
  <sheetViews>
    <sheetView zoomScale="115" zoomScaleNormal="115" workbookViewId="0">
      <selection activeCell="F17" sqref="F17"/>
    </sheetView>
  </sheetViews>
  <sheetFormatPr defaultColWidth="8.75" defaultRowHeight="16.5" x14ac:dyDescent="0.25"/>
  <cols>
    <col min="1" max="1" width="1.5" style="3" customWidth="1"/>
    <col min="2" max="2" width="43.5" style="3" customWidth="1"/>
    <col min="3" max="3" width="15" style="3" bestFit="1" customWidth="1"/>
    <col min="4" max="4" width="10.875" style="3" bestFit="1" customWidth="1"/>
    <col min="5" max="5" width="14.75" style="3" bestFit="1" customWidth="1"/>
    <col min="6" max="6" width="13.875" style="3" customWidth="1"/>
    <col min="7" max="7" width="9.5" style="3" bestFit="1" customWidth="1"/>
    <col min="8" max="16384" width="8.75" style="3"/>
  </cols>
  <sheetData>
    <row r="1" spans="1:6" x14ac:dyDescent="0.25">
      <c r="A1" s="302" t="s">
        <v>182</v>
      </c>
      <c r="B1" s="302"/>
      <c r="C1" s="302"/>
      <c r="D1" s="302"/>
      <c r="E1" s="302"/>
      <c r="F1" s="302"/>
    </row>
    <row r="2" spans="1:6" x14ac:dyDescent="0.25">
      <c r="A2" s="302" t="s">
        <v>272</v>
      </c>
      <c r="B2" s="302"/>
      <c r="C2" s="302"/>
      <c r="D2" s="302"/>
      <c r="E2" s="302"/>
      <c r="F2" s="302"/>
    </row>
    <row r="3" spans="1:6" ht="17.25" thickBot="1" x14ac:dyDescent="0.3">
      <c r="A3" s="315" t="s">
        <v>324</v>
      </c>
      <c r="B3" s="315"/>
      <c r="C3" s="315"/>
      <c r="D3" s="315"/>
      <c r="E3" s="315"/>
      <c r="F3" s="315"/>
    </row>
    <row r="4" spans="1:6" ht="30.75" customHeight="1" x14ac:dyDescent="0.25">
      <c r="A4" s="331" t="s">
        <v>201</v>
      </c>
      <c r="B4" s="332"/>
      <c r="C4" s="163" t="s">
        <v>84</v>
      </c>
      <c r="D4" s="172" t="s">
        <v>85</v>
      </c>
      <c r="E4" s="170" t="s">
        <v>86</v>
      </c>
      <c r="F4" s="67" t="s">
        <v>87</v>
      </c>
    </row>
    <row r="5" spans="1:6" ht="18.600000000000001" customHeight="1" x14ac:dyDescent="0.25">
      <c r="A5" s="61" t="s">
        <v>199</v>
      </c>
      <c r="B5" s="62"/>
      <c r="C5" s="68"/>
      <c r="D5" s="173"/>
      <c r="E5" s="171"/>
      <c r="F5" s="70"/>
    </row>
    <row r="6" spans="1:6" ht="18.600000000000001" customHeight="1" x14ac:dyDescent="0.25">
      <c r="A6" s="26"/>
      <c r="B6" s="63" t="s">
        <v>202</v>
      </c>
      <c r="C6" s="68">
        <v>62387394</v>
      </c>
      <c r="D6" s="173">
        <f>C6/$C$15*100</f>
        <v>29.453407653756752</v>
      </c>
      <c r="E6" s="68">
        <v>50154498</v>
      </c>
      <c r="F6" s="70">
        <f t="shared" ref="F6:F13" si="0">E6/$E$15*100</f>
        <v>36.171437670915452</v>
      </c>
    </row>
    <row r="7" spans="1:6" ht="18.600000000000001" customHeight="1" x14ac:dyDescent="0.25">
      <c r="A7" s="26"/>
      <c r="B7" s="63" t="s">
        <v>203</v>
      </c>
      <c r="C7" s="68">
        <v>40190713</v>
      </c>
      <c r="D7" s="95">
        <f>C7/$C$15*100</f>
        <v>18.974241076396634</v>
      </c>
      <c r="E7" s="68">
        <v>37787486</v>
      </c>
      <c r="F7" s="70">
        <f t="shared" si="0"/>
        <v>27.252345235109125</v>
      </c>
    </row>
    <row r="8" spans="1:6" ht="18.600000000000001" customHeight="1" x14ac:dyDescent="0.25">
      <c r="A8" s="26"/>
      <c r="B8" s="64" t="s">
        <v>200</v>
      </c>
      <c r="C8" s="68">
        <v>5987691</v>
      </c>
      <c r="D8" s="95">
        <f t="shared" ref="D8:D15" si="1">C8/$C$15*100</f>
        <v>2.8268195322877316</v>
      </c>
      <c r="E8" s="68">
        <v>6350418</v>
      </c>
      <c r="F8" s="70">
        <f t="shared" si="0"/>
        <v>4.5799231979404826</v>
      </c>
    </row>
    <row r="9" spans="1:6" ht="18.600000000000001" customHeight="1" x14ac:dyDescent="0.25">
      <c r="A9" s="26"/>
      <c r="B9" s="63" t="s">
        <v>204</v>
      </c>
      <c r="C9" s="68">
        <v>11017181</v>
      </c>
      <c r="D9" s="95">
        <f t="shared" si="1"/>
        <v>5.2012674738140756</v>
      </c>
      <c r="E9" s="68">
        <v>9962232</v>
      </c>
      <c r="F9" s="70">
        <f t="shared" si="0"/>
        <v>7.1847644422878956</v>
      </c>
    </row>
    <row r="10" spans="1:6" ht="18.600000000000001" customHeight="1" x14ac:dyDescent="0.25">
      <c r="A10" s="26"/>
      <c r="B10" s="63" t="s">
        <v>205</v>
      </c>
      <c r="C10" s="68">
        <v>69331387</v>
      </c>
      <c r="D10" s="95">
        <f>C10/$C$15*100</f>
        <v>32.731702249197511</v>
      </c>
      <c r="E10" s="68">
        <v>77798383</v>
      </c>
      <c r="F10" s="70">
        <f t="shared" si="0"/>
        <v>56.108215091346501</v>
      </c>
    </row>
    <row r="11" spans="1:6" ht="18.600000000000001" customHeight="1" x14ac:dyDescent="0.25">
      <c r="A11" s="26"/>
      <c r="B11" s="63" t="s">
        <v>206</v>
      </c>
      <c r="C11" s="68">
        <v>21880145</v>
      </c>
      <c r="D11" s="95">
        <f t="shared" si="1"/>
        <v>10.329728313516469</v>
      </c>
      <c r="E11" s="68">
        <v>20320908</v>
      </c>
      <c r="F11" s="70">
        <f t="shared" si="0"/>
        <v>14.655444405772084</v>
      </c>
    </row>
    <row r="12" spans="1:6" ht="18.600000000000001" customHeight="1" x14ac:dyDescent="0.25">
      <c r="A12" s="26"/>
      <c r="B12" s="63" t="s">
        <v>207</v>
      </c>
      <c r="C12" s="110">
        <v>-17287563</v>
      </c>
      <c r="D12" s="95">
        <f t="shared" si="1"/>
        <v>-8.1615468724178797</v>
      </c>
      <c r="E12" s="110">
        <v>-46041480</v>
      </c>
      <c r="F12" s="70">
        <f t="shared" si="0"/>
        <v>-33.205127964728113</v>
      </c>
    </row>
    <row r="13" spans="1:6" ht="18.600000000000001" customHeight="1" x14ac:dyDescent="0.25">
      <c r="A13" s="26"/>
      <c r="B13" s="63" t="s">
        <v>208</v>
      </c>
      <c r="C13" s="110">
        <v>18866766</v>
      </c>
      <c r="D13" s="95">
        <f t="shared" si="1"/>
        <v>8.9070966821604642</v>
      </c>
      <c r="E13" s="110">
        <v>-15824003</v>
      </c>
      <c r="F13" s="70">
        <f t="shared" si="0"/>
        <v>-11.412275290221809</v>
      </c>
    </row>
    <row r="14" spans="1:6" ht="18.600000000000001" customHeight="1" x14ac:dyDescent="0.25">
      <c r="A14" s="26"/>
      <c r="B14" s="63" t="s">
        <v>209</v>
      </c>
      <c r="C14" s="110">
        <v>-556478</v>
      </c>
      <c r="D14" s="95">
        <f>C14/$C$15*100</f>
        <v>-0.26271610871175749</v>
      </c>
      <c r="E14" s="110">
        <v>-1850702</v>
      </c>
      <c r="F14" s="70">
        <f>E14/$E$15*100</f>
        <v>-1.3347267884216201</v>
      </c>
    </row>
    <row r="15" spans="1:6" ht="18.600000000000001" customHeight="1" x14ac:dyDescent="0.25">
      <c r="A15" s="26"/>
      <c r="B15" s="63" t="s">
        <v>210</v>
      </c>
      <c r="C15" s="7">
        <f>SUM(C6:C14)</f>
        <v>211817236</v>
      </c>
      <c r="D15" s="130">
        <f t="shared" si="1"/>
        <v>100</v>
      </c>
      <c r="E15" s="7">
        <f>SUM(E6:E14)</f>
        <v>138657740</v>
      </c>
      <c r="F15" s="97">
        <f t="shared" ref="F15" si="2">E15/$E$15*100</f>
        <v>100</v>
      </c>
    </row>
    <row r="16" spans="1:6" ht="18.600000000000001" customHeight="1" x14ac:dyDescent="0.25">
      <c r="A16" s="61" t="s">
        <v>211</v>
      </c>
      <c r="B16" s="62"/>
      <c r="C16" s="68"/>
      <c r="D16" s="95"/>
      <c r="E16" s="68"/>
      <c r="F16" s="70"/>
    </row>
    <row r="17" spans="1:7" ht="18.600000000000001" customHeight="1" x14ac:dyDescent="0.25">
      <c r="A17" s="26"/>
      <c r="B17" s="63" t="s">
        <v>212</v>
      </c>
      <c r="C17" s="68">
        <v>587396</v>
      </c>
      <c r="D17" s="95">
        <f>SUM(C17/$C$15*100)</f>
        <v>0.27731265457547566</v>
      </c>
      <c r="E17" s="68">
        <v>599896</v>
      </c>
      <c r="F17" s="70">
        <f>SUM(E17/$E$15*100)</f>
        <v>0.43264515922443275</v>
      </c>
    </row>
    <row r="18" spans="1:7" ht="18.600000000000001" customHeight="1" x14ac:dyDescent="0.25">
      <c r="A18" s="26"/>
      <c r="B18" s="63" t="s">
        <v>213</v>
      </c>
      <c r="C18" s="68">
        <v>25400417</v>
      </c>
      <c r="D18" s="95">
        <f t="shared" ref="D18:D27" si="3">SUM(C18/$C$15*100)</f>
        <v>11.991666721588228</v>
      </c>
      <c r="E18" s="68">
        <v>22371347</v>
      </c>
      <c r="F18" s="70">
        <f t="shared" ref="F18:F27" si="4">SUM(E18/$E$15*100)</f>
        <v>16.134221573206084</v>
      </c>
    </row>
    <row r="19" spans="1:7" ht="18.600000000000001" customHeight="1" x14ac:dyDescent="0.25">
      <c r="A19" s="26"/>
      <c r="B19" s="63" t="s">
        <v>214</v>
      </c>
      <c r="C19" s="68">
        <v>78563969</v>
      </c>
      <c r="D19" s="95">
        <f t="shared" si="3"/>
        <v>37.090451411612221</v>
      </c>
      <c r="E19" s="68">
        <v>67265743</v>
      </c>
      <c r="F19" s="70">
        <f>SUM(E19/$E$15*100)</f>
        <v>48.512072243496831</v>
      </c>
    </row>
    <row r="20" spans="1:7" ht="18.600000000000001" customHeight="1" x14ac:dyDescent="0.25">
      <c r="A20" s="26"/>
      <c r="B20" s="63" t="s">
        <v>215</v>
      </c>
      <c r="C20" s="68">
        <v>1761401</v>
      </c>
      <c r="D20" s="95">
        <f t="shared" si="3"/>
        <v>0.83156641700300526</v>
      </c>
      <c r="E20" s="68">
        <v>1367477</v>
      </c>
      <c r="F20" s="70">
        <f t="shared" si="4"/>
        <v>0.98622478629754096</v>
      </c>
    </row>
    <row r="21" spans="1:7" ht="18.600000000000001" customHeight="1" x14ac:dyDescent="0.25">
      <c r="A21" s="26"/>
      <c r="B21" s="63" t="s">
        <v>216</v>
      </c>
      <c r="C21" s="68">
        <v>45281994</v>
      </c>
      <c r="D21" s="95">
        <f t="shared" si="3"/>
        <v>21.377860864920358</v>
      </c>
      <c r="E21" s="68">
        <v>42914440</v>
      </c>
      <c r="F21" s="70">
        <f t="shared" si="4"/>
        <v>30.949905861728311</v>
      </c>
    </row>
    <row r="22" spans="1:7" ht="18.600000000000001" customHeight="1" x14ac:dyDescent="0.25">
      <c r="A22" s="26"/>
      <c r="B22" s="63" t="s">
        <v>217</v>
      </c>
      <c r="C22" s="68">
        <v>4937022</v>
      </c>
      <c r="D22" s="95">
        <f t="shared" si="3"/>
        <v>2.3307933259973233</v>
      </c>
      <c r="E22" s="68">
        <v>5059882</v>
      </c>
      <c r="F22" s="70">
        <f t="shared" si="4"/>
        <v>3.649188281880261</v>
      </c>
    </row>
    <row r="23" spans="1:7" ht="18.600000000000001" customHeight="1" x14ac:dyDescent="0.25">
      <c r="A23" s="26"/>
      <c r="B23" s="63" t="s">
        <v>304</v>
      </c>
      <c r="C23" s="68">
        <v>2242476</v>
      </c>
      <c r="D23" s="95">
        <f t="shared" si="3"/>
        <v>1.0586843839280389</v>
      </c>
      <c r="E23" s="68">
        <v>1348829</v>
      </c>
      <c r="F23" s="70">
        <f t="shared" si="4"/>
        <v>0.97277584359877789</v>
      </c>
    </row>
    <row r="24" spans="1:7" ht="18.600000000000001" customHeight="1" x14ac:dyDescent="0.25">
      <c r="A24" s="26"/>
      <c r="B24" s="63" t="s">
        <v>328</v>
      </c>
      <c r="C24" s="68">
        <v>2292475</v>
      </c>
      <c r="D24" s="95">
        <f t="shared" si="3"/>
        <v>1.082289167440557</v>
      </c>
      <c r="E24" s="68">
        <v>0</v>
      </c>
      <c r="F24" s="70">
        <f t="shared" si="4"/>
        <v>0</v>
      </c>
    </row>
    <row r="25" spans="1:7" ht="18.600000000000001" customHeight="1" x14ac:dyDescent="0.25">
      <c r="A25" s="26"/>
      <c r="B25" s="63" t="s">
        <v>218</v>
      </c>
      <c r="C25" s="68">
        <v>32671642</v>
      </c>
      <c r="D25" s="95">
        <f t="shared" si="3"/>
        <v>15.424449217154359</v>
      </c>
      <c r="E25" s="68">
        <v>30678474</v>
      </c>
      <c r="F25" s="70">
        <f t="shared" si="4"/>
        <v>22.125323836952774</v>
      </c>
    </row>
    <row r="26" spans="1:7" ht="18.600000000000001" customHeight="1" x14ac:dyDescent="0.25">
      <c r="A26" s="26"/>
      <c r="B26" s="63" t="s">
        <v>219</v>
      </c>
      <c r="C26" s="110">
        <v>-10365289</v>
      </c>
      <c r="D26" s="95">
        <f t="shared" si="3"/>
        <v>-4.8935059279123063</v>
      </c>
      <c r="E26" s="110">
        <v>-4657170</v>
      </c>
      <c r="F26" s="70">
        <f t="shared" si="4"/>
        <v>-3.3587522773701632</v>
      </c>
    </row>
    <row r="27" spans="1:7" ht="18.600000000000001" customHeight="1" x14ac:dyDescent="0.25">
      <c r="A27" s="26"/>
      <c r="B27" s="63" t="s">
        <v>220</v>
      </c>
      <c r="C27" s="110">
        <v>1500447</v>
      </c>
      <c r="D27" s="95">
        <f t="shared" si="3"/>
        <v>0.7083686995141415</v>
      </c>
      <c r="E27" s="110">
        <v>-2038366</v>
      </c>
      <c r="F27" s="70">
        <f t="shared" si="4"/>
        <v>-1.4700701165329826</v>
      </c>
    </row>
    <row r="28" spans="1:7" ht="18.600000000000001" customHeight="1" x14ac:dyDescent="0.25">
      <c r="A28" s="26"/>
      <c r="B28" s="63" t="s">
        <v>222</v>
      </c>
      <c r="C28" s="111">
        <v>0</v>
      </c>
      <c r="D28" s="91">
        <v>0</v>
      </c>
      <c r="E28" s="111">
        <v>0</v>
      </c>
      <c r="F28" s="92">
        <v>0</v>
      </c>
    </row>
    <row r="29" spans="1:7" ht="18.600000000000001" customHeight="1" x14ac:dyDescent="0.25">
      <c r="A29" s="26"/>
      <c r="B29" s="63" t="s">
        <v>221</v>
      </c>
      <c r="C29" s="129">
        <f>SUM(C17:C28)</f>
        <v>184873950</v>
      </c>
      <c r="D29" s="130">
        <f>SUM(C29/C15*100)</f>
        <v>87.279936935821411</v>
      </c>
      <c r="E29" s="129">
        <f>SUM(E17:E28)</f>
        <v>164910552</v>
      </c>
      <c r="F29" s="97">
        <f>SUM(E29/E15*100)</f>
        <v>118.93353519248187</v>
      </c>
      <c r="G29" s="167"/>
    </row>
    <row r="30" spans="1:7" ht="18.600000000000001" customHeight="1" x14ac:dyDescent="0.25">
      <c r="A30" s="61" t="s">
        <v>88</v>
      </c>
      <c r="B30" s="62"/>
      <c r="C30" s="129">
        <f>C15-C29</f>
        <v>26943286</v>
      </c>
      <c r="D30" s="130">
        <f>SUM(C30/$C$15*100)</f>
        <v>12.720063064178591</v>
      </c>
      <c r="E30" s="129">
        <f>E15-E29</f>
        <v>-26252812</v>
      </c>
      <c r="F30" s="97">
        <f>SUM(E30/$E$15*100)</f>
        <v>-18.933535192481862</v>
      </c>
    </row>
    <row r="31" spans="1:7" ht="18.600000000000001" customHeight="1" x14ac:dyDescent="0.25">
      <c r="A31" s="61" t="s">
        <v>252</v>
      </c>
      <c r="B31" s="62"/>
      <c r="C31" s="113">
        <v>0</v>
      </c>
      <c r="D31" s="130">
        <f>SUM(C31/$C$15*100)</f>
        <v>0</v>
      </c>
      <c r="E31" s="113">
        <v>0</v>
      </c>
      <c r="F31" s="97">
        <f>SUM(E31/$E$15*100)</f>
        <v>0</v>
      </c>
    </row>
    <row r="32" spans="1:7" ht="18.600000000000001" customHeight="1" x14ac:dyDescent="0.25">
      <c r="A32" s="61" t="s">
        <v>105</v>
      </c>
      <c r="B32" s="62"/>
      <c r="C32" s="68"/>
      <c r="D32" s="95"/>
      <c r="E32" s="68"/>
      <c r="F32" s="70"/>
    </row>
    <row r="33" spans="1:6" ht="18.600000000000001" customHeight="1" x14ac:dyDescent="0.25">
      <c r="A33" s="26"/>
      <c r="B33" s="63" t="s">
        <v>223</v>
      </c>
      <c r="C33" s="110">
        <v>2633674</v>
      </c>
      <c r="D33" s="95">
        <f>C33/$C$15*100</f>
        <v>1.2433709596701563</v>
      </c>
      <c r="E33" s="110">
        <v>5378071</v>
      </c>
      <c r="F33" s="70">
        <f t="shared" ref="F33:F41" si="5">SUM(E33/$E$15*100)</f>
        <v>3.8786662756799588</v>
      </c>
    </row>
    <row r="34" spans="1:6" ht="18.600000000000001" customHeight="1" x14ac:dyDescent="0.25">
      <c r="A34" s="26"/>
      <c r="B34" s="63" t="s">
        <v>224</v>
      </c>
      <c r="C34" s="110">
        <v>0</v>
      </c>
      <c r="D34" s="95">
        <f>C34/$C$15*100</f>
        <v>0</v>
      </c>
      <c r="E34" s="110">
        <v>0</v>
      </c>
      <c r="F34" s="70">
        <f t="shared" si="5"/>
        <v>0</v>
      </c>
    </row>
    <row r="35" spans="1:6" ht="18.600000000000001" customHeight="1" x14ac:dyDescent="0.25">
      <c r="A35" s="26"/>
      <c r="B35" s="63" t="s">
        <v>225</v>
      </c>
      <c r="C35" s="110">
        <v>1429709</v>
      </c>
      <c r="D35" s="95">
        <f>C35/$C$15*100+0.01</f>
        <v>0.68497292807654231</v>
      </c>
      <c r="E35" s="110">
        <v>2079445</v>
      </c>
      <c r="F35" s="70">
        <f t="shared" si="5"/>
        <v>1.4996963025648622</v>
      </c>
    </row>
    <row r="36" spans="1:6" ht="18.600000000000001" customHeight="1" x14ac:dyDescent="0.25">
      <c r="A36" s="26"/>
      <c r="B36" s="63" t="s">
        <v>297</v>
      </c>
      <c r="C36" s="112">
        <v>110250</v>
      </c>
      <c r="D36" s="139">
        <f>C36/$C$15*100</f>
        <v>5.2049588636875609E-2</v>
      </c>
      <c r="E36" s="112">
        <v>192000</v>
      </c>
      <c r="F36" s="93">
        <f t="shared" si="5"/>
        <v>0.13847045249691795</v>
      </c>
    </row>
    <row r="37" spans="1:6" ht="18.600000000000001" customHeight="1" x14ac:dyDescent="0.25">
      <c r="A37" s="26"/>
      <c r="B37" s="63" t="s">
        <v>226</v>
      </c>
      <c r="C37" s="113">
        <f>SUM(C33:C36)</f>
        <v>4173633</v>
      </c>
      <c r="D37" s="130">
        <f>C37/C15*100</f>
        <v>1.9703934763835744</v>
      </c>
      <c r="E37" s="113">
        <f>SUM(E33:E36)</f>
        <v>7649516</v>
      </c>
      <c r="F37" s="97">
        <f t="shared" si="5"/>
        <v>5.5168330307417381</v>
      </c>
    </row>
    <row r="38" spans="1:6" ht="16.5" customHeight="1" x14ac:dyDescent="0.25">
      <c r="A38" s="61" t="s">
        <v>106</v>
      </c>
      <c r="B38" s="62"/>
      <c r="C38" s="113">
        <f>C30+C31-C37</f>
        <v>22769653</v>
      </c>
      <c r="D38" s="130">
        <f>C38/$C$15*100</f>
        <v>10.749669587795017</v>
      </c>
      <c r="E38" s="113">
        <f>E30+E31-E37</f>
        <v>-33902328</v>
      </c>
      <c r="F38" s="97">
        <f t="shared" si="5"/>
        <v>-24.450368223223602</v>
      </c>
    </row>
    <row r="39" spans="1:6" ht="16.5" customHeight="1" x14ac:dyDescent="0.25">
      <c r="A39" s="61" t="s">
        <v>89</v>
      </c>
      <c r="B39" s="62"/>
      <c r="C39" s="68"/>
      <c r="D39" s="95"/>
      <c r="E39" s="68"/>
      <c r="F39" s="166"/>
    </row>
    <row r="40" spans="1:6" ht="16.5" customHeight="1" x14ac:dyDescent="0.25">
      <c r="A40" s="61"/>
      <c r="B40" s="63" t="s">
        <v>227</v>
      </c>
      <c r="C40" s="94">
        <v>3664225</v>
      </c>
      <c r="D40" s="139">
        <f>C40/$C$15*100</f>
        <v>1.7298993553102544</v>
      </c>
      <c r="E40" s="94">
        <v>3841338</v>
      </c>
      <c r="F40" s="93">
        <f t="shared" si="5"/>
        <v>2.770374015904197</v>
      </c>
    </row>
    <row r="41" spans="1:6" ht="16.5" customHeight="1" x14ac:dyDescent="0.25">
      <c r="A41" s="61"/>
      <c r="B41" s="63" t="s">
        <v>228</v>
      </c>
      <c r="C41" s="94">
        <f>C40</f>
        <v>3664225</v>
      </c>
      <c r="D41" s="131">
        <f t="shared" ref="D41" si="6">D40</f>
        <v>1.7298993553102544</v>
      </c>
      <c r="E41" s="94">
        <f>E40</f>
        <v>3841338</v>
      </c>
      <c r="F41" s="97">
        <f t="shared" si="5"/>
        <v>2.770374015904197</v>
      </c>
    </row>
    <row r="42" spans="1:6" ht="16.5" customHeight="1" thickBot="1" x14ac:dyDescent="0.3">
      <c r="A42" s="65" t="s">
        <v>90</v>
      </c>
      <c r="B42" s="66"/>
      <c r="C42" s="69">
        <f>C38-C41</f>
        <v>19105428</v>
      </c>
      <c r="D42" s="96">
        <f>C42/$C$15*100</f>
        <v>9.0197702324847633</v>
      </c>
      <c r="E42" s="69">
        <f>E38-E41</f>
        <v>-37743666</v>
      </c>
      <c r="F42" s="71">
        <f>SUM(E42/$E$15*100)</f>
        <v>-27.220742239127798</v>
      </c>
    </row>
  </sheetData>
  <sheetProtection algorithmName="SHA-512" hashValue="LYOt+HA2L+lB9nLwiTApBkOU26SaZhg5gC2HconHQkDUw6P4y5CbocRprNOonVA2Y3wzTvi1bvhTgIGBrUfuXA==" saltValue="9gSl5/zXbd9M0WQkbq9Sxg==" spinCount="100000" sheet="1" objects="1" scenarios="1"/>
  <mergeCells count="4">
    <mergeCell ref="A1:F1"/>
    <mergeCell ref="A4:B4"/>
    <mergeCell ref="A2:F2"/>
    <mergeCell ref="A3:F3"/>
  </mergeCells>
  <phoneticPr fontId="1" type="noConversion"/>
  <printOptions horizontalCentered="1"/>
  <pageMargins left="3.937007874015748E-2" right="3.937007874015748E-2" top="0.74803149606299213" bottom="0.74803149606299213" header="0.31496062992125984" footer="0.31496062992125984"/>
  <pageSetup paperSize="9" orientation="portrait" r:id="rId1"/>
  <headerFooter>
    <oddHeader>&amp;R
&amp;"標楷體,標準"全&amp;N頁第&amp;P頁
單位：新臺幣元</oddHeader>
    <oddFooter>&amp;C～   ９   ～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95"/>
  <sheetViews>
    <sheetView zoomScale="115" zoomScaleNormal="11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E25" sqref="E25"/>
    </sheetView>
  </sheetViews>
  <sheetFormatPr defaultColWidth="8.75" defaultRowHeight="16.5" x14ac:dyDescent="0.25"/>
  <cols>
    <col min="1" max="1" width="2.125" style="3" customWidth="1"/>
    <col min="2" max="2" width="21.75" style="3" customWidth="1"/>
    <col min="3" max="3" width="13.375" style="3" bestFit="1" customWidth="1"/>
    <col min="4" max="5" width="13" style="3" bestFit="1" customWidth="1"/>
    <col min="6" max="6" width="13.375" style="3" customWidth="1"/>
    <col min="7" max="7" width="14.25" style="3" bestFit="1" customWidth="1"/>
    <col min="8" max="8" width="14.25" style="3" customWidth="1"/>
    <col min="9" max="9" width="10.625" style="3" bestFit="1" customWidth="1"/>
    <col min="10" max="16384" width="8.75" style="3"/>
  </cols>
  <sheetData>
    <row r="1" spans="1:8" ht="17.100000000000001" customHeight="1" x14ac:dyDescent="0.25">
      <c r="A1" s="335" t="s">
        <v>181</v>
      </c>
      <c r="B1" s="335"/>
      <c r="C1" s="335"/>
      <c r="D1" s="335"/>
      <c r="E1" s="335"/>
      <c r="F1" s="335"/>
      <c r="G1" s="335"/>
      <c r="H1" s="335"/>
    </row>
    <row r="2" spans="1:8" x14ac:dyDescent="0.25">
      <c r="A2" s="302" t="s">
        <v>269</v>
      </c>
      <c r="B2" s="302"/>
      <c r="C2" s="302"/>
      <c r="D2" s="302"/>
      <c r="E2" s="302"/>
      <c r="F2" s="302"/>
      <c r="G2" s="302"/>
      <c r="H2" s="302"/>
    </row>
    <row r="3" spans="1:8" ht="17.25" thickBot="1" x14ac:dyDescent="0.3">
      <c r="A3" s="340" t="s">
        <v>325</v>
      </c>
      <c r="B3" s="340"/>
      <c r="C3" s="340"/>
      <c r="D3" s="340"/>
      <c r="E3" s="340"/>
      <c r="F3" s="340"/>
      <c r="G3" s="340"/>
      <c r="H3" s="340"/>
    </row>
    <row r="4" spans="1:8" ht="33.6" customHeight="1" x14ac:dyDescent="0.25">
      <c r="A4" s="338" t="s">
        <v>44</v>
      </c>
      <c r="B4" s="339"/>
      <c r="C4" s="140" t="s">
        <v>172</v>
      </c>
      <c r="D4" s="140" t="s">
        <v>173</v>
      </c>
      <c r="E4" s="140" t="s">
        <v>175</v>
      </c>
      <c r="F4" s="140" t="s">
        <v>174</v>
      </c>
      <c r="G4" s="141" t="s">
        <v>176</v>
      </c>
      <c r="H4" s="142" t="s">
        <v>45</v>
      </c>
    </row>
    <row r="5" spans="1:8" x14ac:dyDescent="0.25">
      <c r="A5" s="145" t="s">
        <v>5</v>
      </c>
      <c r="B5" s="146"/>
      <c r="C5" s="143">
        <v>358749961</v>
      </c>
      <c r="D5" s="143">
        <f>D6+D7+D54+D60+D79</f>
        <v>7727608</v>
      </c>
      <c r="E5" s="143">
        <f>E6+E7+E54+E60+E79</f>
        <v>214619</v>
      </c>
      <c r="F5" s="143">
        <f>F6+F7+F54+F60+F79</f>
        <v>5830338</v>
      </c>
      <c r="G5" s="143">
        <f>G6+G7+G54+G60+G79</f>
        <v>214619</v>
      </c>
      <c r="H5" s="144">
        <f>H6+H7+H54+H60</f>
        <v>360647231</v>
      </c>
    </row>
    <row r="6" spans="1:8" x14ac:dyDescent="0.25">
      <c r="A6" s="336" t="s">
        <v>122</v>
      </c>
      <c r="B6" s="337"/>
      <c r="C6" s="143">
        <v>202143777</v>
      </c>
      <c r="D6" s="143">
        <v>3664225</v>
      </c>
      <c r="E6" s="143"/>
      <c r="F6" s="143">
        <v>2518725</v>
      </c>
      <c r="G6" s="143"/>
      <c r="H6" s="144">
        <f>C6+D6+E6-F6-G6</f>
        <v>203289277</v>
      </c>
    </row>
    <row r="7" spans="1:8" x14ac:dyDescent="0.25">
      <c r="A7" s="153" t="s">
        <v>123</v>
      </c>
      <c r="B7" s="151"/>
      <c r="C7" s="143">
        <v>132299508</v>
      </c>
      <c r="D7" s="143">
        <f>D8+D25</f>
        <v>2633674</v>
      </c>
      <c r="E7" s="143">
        <f t="shared" ref="E7:H7" si="0">E8+E25</f>
        <v>214619</v>
      </c>
      <c r="F7" s="143">
        <f t="shared" si="0"/>
        <v>2384029</v>
      </c>
      <c r="G7" s="143">
        <f t="shared" si="0"/>
        <v>214619</v>
      </c>
      <c r="H7" s="144">
        <f t="shared" si="0"/>
        <v>132549153</v>
      </c>
    </row>
    <row r="8" spans="1:8" x14ac:dyDescent="0.25">
      <c r="A8" s="154" t="s">
        <v>124</v>
      </c>
      <c r="B8" s="152"/>
      <c r="C8" s="104">
        <v>60963487</v>
      </c>
      <c r="D8" s="104">
        <f>SUM(D10:D24)</f>
        <v>810600</v>
      </c>
      <c r="E8" s="104">
        <f>SUM(E10:E24)</f>
        <v>0</v>
      </c>
      <c r="F8" s="104">
        <f>SUM(F10:F24)</f>
        <v>705766</v>
      </c>
      <c r="G8" s="104">
        <f>SUM(G10:G24)</f>
        <v>0</v>
      </c>
      <c r="H8" s="105">
        <f>C8+D8+E8-F8-G8</f>
        <v>61068321</v>
      </c>
    </row>
    <row r="9" spans="1:8" hidden="1" x14ac:dyDescent="0.25">
      <c r="A9" s="109"/>
      <c r="B9" s="108" t="s">
        <v>125</v>
      </c>
      <c r="C9" s="104">
        <v>0</v>
      </c>
      <c r="D9" s="104"/>
      <c r="E9" s="104"/>
      <c r="F9" s="104"/>
      <c r="G9" s="104"/>
      <c r="H9" s="105">
        <f t="shared" ref="H9:H73" si="1">C9+D9+E9-F9-G9</f>
        <v>0</v>
      </c>
    </row>
    <row r="10" spans="1:8" x14ac:dyDescent="0.25">
      <c r="A10" s="109"/>
      <c r="B10" s="108" t="s">
        <v>127</v>
      </c>
      <c r="C10" s="104">
        <v>17078125</v>
      </c>
      <c r="D10" s="104"/>
      <c r="E10" s="104"/>
      <c r="F10" s="104">
        <v>25670</v>
      </c>
      <c r="G10" s="104"/>
      <c r="H10" s="105">
        <f t="shared" si="1"/>
        <v>17052455</v>
      </c>
    </row>
    <row r="11" spans="1:8" x14ac:dyDescent="0.25">
      <c r="A11" s="109"/>
      <c r="B11" s="108" t="s">
        <v>128</v>
      </c>
      <c r="C11" s="104">
        <v>4298315</v>
      </c>
      <c r="D11" s="104">
        <v>471800</v>
      </c>
      <c r="E11" s="104"/>
      <c r="F11" s="104"/>
      <c r="G11" s="104"/>
      <c r="H11" s="105">
        <f>C11+D11+E11-F11-G11</f>
        <v>4770115</v>
      </c>
    </row>
    <row r="12" spans="1:8" x14ac:dyDescent="0.25">
      <c r="A12" s="109"/>
      <c r="B12" s="108" t="s">
        <v>129</v>
      </c>
      <c r="C12" s="104">
        <v>3373483</v>
      </c>
      <c r="D12" s="104"/>
      <c r="E12" s="104"/>
      <c r="F12" s="104">
        <v>302611</v>
      </c>
      <c r="G12" s="104"/>
      <c r="H12" s="105">
        <f t="shared" si="1"/>
        <v>3070872</v>
      </c>
    </row>
    <row r="13" spans="1:8" x14ac:dyDescent="0.25">
      <c r="A13" s="109"/>
      <c r="B13" s="108" t="s">
        <v>130</v>
      </c>
      <c r="C13" s="104">
        <v>7980660</v>
      </c>
      <c r="D13" s="104">
        <v>19500</v>
      </c>
      <c r="E13" s="104"/>
      <c r="F13" s="104"/>
      <c r="G13" s="104"/>
      <c r="H13" s="105">
        <f t="shared" si="1"/>
        <v>8000160</v>
      </c>
    </row>
    <row r="14" spans="1:8" hidden="1" x14ac:dyDescent="0.25">
      <c r="A14" s="109"/>
      <c r="B14" s="108" t="s">
        <v>131</v>
      </c>
      <c r="C14" s="104">
        <v>0</v>
      </c>
      <c r="D14" s="104"/>
      <c r="E14" s="104"/>
      <c r="F14" s="104"/>
      <c r="G14" s="104"/>
      <c r="H14" s="105">
        <f t="shared" si="1"/>
        <v>0</v>
      </c>
    </row>
    <row r="15" spans="1:8" hidden="1" x14ac:dyDescent="0.25">
      <c r="A15" s="109"/>
      <c r="B15" s="108" t="s">
        <v>132</v>
      </c>
      <c r="C15" s="104">
        <v>0</v>
      </c>
      <c r="D15" s="104"/>
      <c r="E15" s="104"/>
      <c r="F15" s="104"/>
      <c r="G15" s="104"/>
      <c r="H15" s="105">
        <f t="shared" si="1"/>
        <v>0</v>
      </c>
    </row>
    <row r="16" spans="1:8" x14ac:dyDescent="0.25">
      <c r="A16" s="109"/>
      <c r="B16" s="108" t="s">
        <v>133</v>
      </c>
      <c r="C16" s="104">
        <v>13769939</v>
      </c>
      <c r="D16" s="104">
        <v>194500</v>
      </c>
      <c r="E16" s="104"/>
      <c r="F16" s="104">
        <v>97250</v>
      </c>
      <c r="G16" s="104"/>
      <c r="H16" s="105">
        <f t="shared" si="1"/>
        <v>13867189</v>
      </c>
    </row>
    <row r="17" spans="1:8" x14ac:dyDescent="0.25">
      <c r="A17" s="109"/>
      <c r="B17" s="108" t="s">
        <v>134</v>
      </c>
      <c r="C17" s="104">
        <v>6179500</v>
      </c>
      <c r="D17" s="104"/>
      <c r="E17" s="104"/>
      <c r="F17" s="104">
        <v>217606</v>
      </c>
      <c r="G17" s="104"/>
      <c r="H17" s="105">
        <f t="shared" si="1"/>
        <v>5961894</v>
      </c>
    </row>
    <row r="18" spans="1:8" x14ac:dyDescent="0.25">
      <c r="A18" s="109"/>
      <c r="B18" s="108" t="s">
        <v>135</v>
      </c>
      <c r="C18" s="104">
        <v>227988</v>
      </c>
      <c r="D18" s="104"/>
      <c r="E18" s="104"/>
      <c r="F18" s="104">
        <v>42000</v>
      </c>
      <c r="G18" s="104"/>
      <c r="H18" s="105">
        <f t="shared" si="1"/>
        <v>185988</v>
      </c>
    </row>
    <row r="19" spans="1:8" x14ac:dyDescent="0.25">
      <c r="A19" s="109"/>
      <c r="B19" s="108" t="s">
        <v>136</v>
      </c>
      <c r="C19" s="104">
        <v>4726907</v>
      </c>
      <c r="D19" s="104">
        <v>124800</v>
      </c>
      <c r="E19" s="104"/>
      <c r="F19" s="104"/>
      <c r="G19" s="104"/>
      <c r="H19" s="105">
        <f t="shared" si="1"/>
        <v>4851707</v>
      </c>
    </row>
    <row r="20" spans="1:8" x14ac:dyDescent="0.25">
      <c r="A20" s="109"/>
      <c r="B20" s="108" t="s">
        <v>137</v>
      </c>
      <c r="C20" s="104">
        <v>158332</v>
      </c>
      <c r="D20" s="104"/>
      <c r="E20" s="104"/>
      <c r="F20" s="104"/>
      <c r="G20" s="104"/>
      <c r="H20" s="105">
        <f t="shared" si="1"/>
        <v>158332</v>
      </c>
    </row>
    <row r="21" spans="1:8" hidden="1" x14ac:dyDescent="0.25">
      <c r="A21" s="109"/>
      <c r="B21" s="108" t="s">
        <v>138</v>
      </c>
      <c r="C21" s="104">
        <v>0</v>
      </c>
      <c r="D21" s="104"/>
      <c r="E21" s="104"/>
      <c r="F21" s="104"/>
      <c r="G21" s="104"/>
      <c r="H21" s="105">
        <f t="shared" si="1"/>
        <v>0</v>
      </c>
    </row>
    <row r="22" spans="1:8" x14ac:dyDescent="0.25">
      <c r="A22" s="109"/>
      <c r="B22" s="108" t="s">
        <v>139</v>
      </c>
      <c r="C22" s="104">
        <v>583529</v>
      </c>
      <c r="D22" s="104"/>
      <c r="E22" s="104"/>
      <c r="F22" s="104">
        <v>20629</v>
      </c>
      <c r="G22" s="104"/>
      <c r="H22" s="105">
        <f t="shared" si="1"/>
        <v>562900</v>
      </c>
    </row>
    <row r="23" spans="1:8" x14ac:dyDescent="0.25">
      <c r="A23" s="109"/>
      <c r="B23" s="108" t="s">
        <v>288</v>
      </c>
      <c r="C23" s="104">
        <v>2566080</v>
      </c>
      <c r="D23" s="104"/>
      <c r="E23" s="104"/>
      <c r="F23" s="104"/>
      <c r="G23" s="104"/>
      <c r="H23" s="105">
        <f t="shared" si="1"/>
        <v>2566080</v>
      </c>
    </row>
    <row r="24" spans="1:8" x14ac:dyDescent="0.25">
      <c r="A24" s="109"/>
      <c r="B24" s="108" t="s">
        <v>289</v>
      </c>
      <c r="C24" s="104">
        <v>20629</v>
      </c>
      <c r="D24" s="104"/>
      <c r="E24" s="104"/>
      <c r="F24" s="104"/>
      <c r="G24" s="104"/>
      <c r="H24" s="105">
        <f t="shared" si="1"/>
        <v>20629</v>
      </c>
    </row>
    <row r="25" spans="1:8" x14ac:dyDescent="0.25">
      <c r="A25" s="195" t="s">
        <v>140</v>
      </c>
      <c r="B25" s="196"/>
      <c r="C25" s="143">
        <v>71336021</v>
      </c>
      <c r="D25" s="143">
        <f>SUM(D26:D53)</f>
        <v>1823074</v>
      </c>
      <c r="E25" s="143">
        <f>SUM(E26:E53)</f>
        <v>214619</v>
      </c>
      <c r="F25" s="143">
        <f>SUM(F26:F53)</f>
        <v>1678263</v>
      </c>
      <c r="G25" s="143">
        <f>SUM(G26:G53)</f>
        <v>214619</v>
      </c>
      <c r="H25" s="144">
        <f>C25+D25+E25-F25-G25</f>
        <v>71480832</v>
      </c>
    </row>
    <row r="26" spans="1:8" x14ac:dyDescent="0.25">
      <c r="A26" s="109" t="s">
        <v>126</v>
      </c>
      <c r="B26" s="108" t="s">
        <v>127</v>
      </c>
      <c r="C26" s="104">
        <v>1204183</v>
      </c>
      <c r="D26" s="104"/>
      <c r="E26" s="104"/>
      <c r="F26" s="104"/>
      <c r="G26" s="104"/>
      <c r="H26" s="105">
        <f>C26+D26+E26-F26-G26</f>
        <v>1204183</v>
      </c>
    </row>
    <row r="27" spans="1:8" x14ac:dyDescent="0.25">
      <c r="A27" s="109" t="s">
        <v>141</v>
      </c>
      <c r="B27" s="108" t="s">
        <v>142</v>
      </c>
      <c r="C27" s="104">
        <v>2158587</v>
      </c>
      <c r="D27" s="104">
        <v>158442</v>
      </c>
      <c r="E27" s="104"/>
      <c r="F27" s="104"/>
      <c r="G27" s="104"/>
      <c r="H27" s="105">
        <f>C27+D27+E27-F27-G27</f>
        <v>2317029</v>
      </c>
    </row>
    <row r="28" spans="1:8" x14ac:dyDescent="0.25">
      <c r="A28" s="109" t="s">
        <v>126</v>
      </c>
      <c r="B28" s="108" t="s">
        <v>129</v>
      </c>
      <c r="C28" s="104">
        <v>1321640</v>
      </c>
      <c r="D28" s="104"/>
      <c r="E28" s="104"/>
      <c r="F28" s="104">
        <v>86500</v>
      </c>
      <c r="G28" s="104"/>
      <c r="H28" s="105">
        <f t="shared" si="1"/>
        <v>1235140</v>
      </c>
    </row>
    <row r="29" spans="1:8" x14ac:dyDescent="0.25">
      <c r="A29" s="109"/>
      <c r="B29" s="108" t="s">
        <v>130</v>
      </c>
      <c r="C29" s="104">
        <v>2182519</v>
      </c>
      <c r="D29" s="104">
        <v>148800</v>
      </c>
      <c r="E29" s="104"/>
      <c r="F29" s="104"/>
      <c r="G29" s="104"/>
      <c r="H29" s="105">
        <f t="shared" si="1"/>
        <v>2331319</v>
      </c>
    </row>
    <row r="30" spans="1:8" x14ac:dyDescent="0.25">
      <c r="A30" s="109" t="s">
        <v>126</v>
      </c>
      <c r="B30" s="108" t="s">
        <v>139</v>
      </c>
      <c r="C30" s="104">
        <v>9655067</v>
      </c>
      <c r="D30" s="104">
        <v>54600</v>
      </c>
      <c r="E30" s="104">
        <v>87300</v>
      </c>
      <c r="F30" s="104">
        <v>179550</v>
      </c>
      <c r="G30" s="104"/>
      <c r="H30" s="105">
        <f t="shared" si="1"/>
        <v>9617417</v>
      </c>
    </row>
    <row r="31" spans="1:8" hidden="1" x14ac:dyDescent="0.25">
      <c r="A31" s="109" t="s">
        <v>126</v>
      </c>
      <c r="B31" s="108" t="s">
        <v>131</v>
      </c>
      <c r="C31" s="104">
        <v>0</v>
      </c>
      <c r="D31" s="104"/>
      <c r="E31" s="104"/>
      <c r="F31" s="104"/>
      <c r="G31" s="104"/>
      <c r="H31" s="105">
        <f t="shared" si="1"/>
        <v>0</v>
      </c>
    </row>
    <row r="32" spans="1:8" x14ac:dyDescent="0.25">
      <c r="A32" s="109" t="s">
        <v>126</v>
      </c>
      <c r="B32" s="108" t="s">
        <v>133</v>
      </c>
      <c r="C32" s="104">
        <v>9367774</v>
      </c>
      <c r="D32" s="104"/>
      <c r="E32" s="104"/>
      <c r="F32" s="104"/>
      <c r="G32" s="104"/>
      <c r="H32" s="105">
        <f t="shared" si="1"/>
        <v>9367774</v>
      </c>
    </row>
    <row r="33" spans="1:8" x14ac:dyDescent="0.25">
      <c r="A33" s="109" t="s">
        <v>126</v>
      </c>
      <c r="B33" s="108" t="s">
        <v>134</v>
      </c>
      <c r="C33" s="104">
        <v>828937</v>
      </c>
      <c r="D33" s="104"/>
      <c r="E33" s="104"/>
      <c r="F33" s="104"/>
      <c r="G33" s="104"/>
      <c r="H33" s="105">
        <f t="shared" si="1"/>
        <v>828937</v>
      </c>
    </row>
    <row r="34" spans="1:8" x14ac:dyDescent="0.25">
      <c r="A34" s="109" t="s">
        <v>126</v>
      </c>
      <c r="B34" s="108" t="s">
        <v>135</v>
      </c>
      <c r="C34" s="104">
        <v>5072366</v>
      </c>
      <c r="D34" s="104"/>
      <c r="E34" s="104"/>
      <c r="F34" s="104">
        <v>311500</v>
      </c>
      <c r="G34" s="104"/>
      <c r="H34" s="105">
        <f t="shared" si="1"/>
        <v>4760866</v>
      </c>
    </row>
    <row r="35" spans="1:8" x14ac:dyDescent="0.25">
      <c r="A35" s="109" t="s">
        <v>46</v>
      </c>
      <c r="B35" s="108" t="s">
        <v>143</v>
      </c>
      <c r="C35" s="104">
        <v>1790381</v>
      </c>
      <c r="D35" s="104"/>
      <c r="E35" s="104"/>
      <c r="F35" s="104">
        <v>29260</v>
      </c>
      <c r="G35" s="104">
        <v>40979</v>
      </c>
      <c r="H35" s="105">
        <f t="shared" si="1"/>
        <v>1720142</v>
      </c>
    </row>
    <row r="36" spans="1:8" x14ac:dyDescent="0.25">
      <c r="A36" s="109" t="s">
        <v>49</v>
      </c>
      <c r="B36" s="108" t="s">
        <v>144</v>
      </c>
      <c r="C36" s="104">
        <v>20132031</v>
      </c>
      <c r="D36" s="104">
        <v>512570</v>
      </c>
      <c r="E36" s="104">
        <f>40979+50806+8600</f>
        <v>100385</v>
      </c>
      <c r="F36" s="104">
        <v>126694</v>
      </c>
      <c r="G36" s="104"/>
      <c r="H36" s="105">
        <f t="shared" si="1"/>
        <v>20618292</v>
      </c>
    </row>
    <row r="37" spans="1:8" x14ac:dyDescent="0.25">
      <c r="A37" s="109" t="s">
        <v>50</v>
      </c>
      <c r="B37" s="108" t="s">
        <v>145</v>
      </c>
      <c r="C37" s="104">
        <v>3697935</v>
      </c>
      <c r="D37" s="104">
        <v>402818</v>
      </c>
      <c r="E37" s="104"/>
      <c r="F37" s="104">
        <v>30753</v>
      </c>
      <c r="G37" s="104"/>
      <c r="H37" s="105">
        <f t="shared" si="1"/>
        <v>4070000</v>
      </c>
    </row>
    <row r="38" spans="1:8" x14ac:dyDescent="0.25">
      <c r="A38" s="109" t="s">
        <v>51</v>
      </c>
      <c r="B38" s="108" t="s">
        <v>146</v>
      </c>
      <c r="C38" s="104">
        <v>416076</v>
      </c>
      <c r="D38" s="104"/>
      <c r="E38" s="104"/>
      <c r="F38" s="104"/>
      <c r="G38" s="104"/>
      <c r="H38" s="105">
        <f t="shared" si="1"/>
        <v>416076</v>
      </c>
    </row>
    <row r="39" spans="1:8" x14ac:dyDescent="0.25">
      <c r="A39" s="109" t="s">
        <v>52</v>
      </c>
      <c r="B39" s="108" t="s">
        <v>293</v>
      </c>
      <c r="C39" s="104">
        <v>1466637</v>
      </c>
      <c r="D39" s="104"/>
      <c r="E39" s="104"/>
      <c r="F39" s="104"/>
      <c r="G39" s="104"/>
      <c r="H39" s="105">
        <f t="shared" si="1"/>
        <v>1466637</v>
      </c>
    </row>
    <row r="40" spans="1:8" x14ac:dyDescent="0.25">
      <c r="A40" s="109" t="s">
        <v>53</v>
      </c>
      <c r="B40" s="108" t="s">
        <v>147</v>
      </c>
      <c r="C40" s="104">
        <v>203171</v>
      </c>
      <c r="D40" s="104"/>
      <c r="E40" s="104">
        <v>26934</v>
      </c>
      <c r="F40" s="104">
        <v>104494</v>
      </c>
      <c r="G40" s="104"/>
      <c r="H40" s="105">
        <f t="shared" si="1"/>
        <v>125611</v>
      </c>
    </row>
    <row r="41" spans="1:8" hidden="1" x14ac:dyDescent="0.25">
      <c r="A41" s="109" t="s">
        <v>54</v>
      </c>
      <c r="B41" s="108" t="s">
        <v>148</v>
      </c>
      <c r="C41" s="104">
        <v>0</v>
      </c>
      <c r="D41" s="104"/>
      <c r="E41" s="104"/>
      <c r="F41" s="104"/>
      <c r="G41" s="104"/>
      <c r="H41" s="105">
        <f t="shared" si="1"/>
        <v>0</v>
      </c>
    </row>
    <row r="42" spans="1:8" hidden="1" x14ac:dyDescent="0.25">
      <c r="A42" s="109" t="s">
        <v>55</v>
      </c>
      <c r="B42" s="108" t="s">
        <v>149</v>
      </c>
      <c r="C42" s="104">
        <v>0</v>
      </c>
      <c r="D42" s="104"/>
      <c r="E42" s="104"/>
      <c r="F42" s="104"/>
      <c r="G42" s="104"/>
      <c r="H42" s="105">
        <f t="shared" si="1"/>
        <v>0</v>
      </c>
    </row>
    <row r="43" spans="1:8" x14ac:dyDescent="0.25">
      <c r="A43" s="109" t="s">
        <v>47</v>
      </c>
      <c r="B43" s="108" t="s">
        <v>137</v>
      </c>
      <c r="C43" s="104">
        <v>81708</v>
      </c>
      <c r="D43" s="104"/>
      <c r="E43" s="104"/>
      <c r="F43" s="104"/>
      <c r="G43" s="104"/>
      <c r="H43" s="105">
        <f t="shared" si="1"/>
        <v>81708</v>
      </c>
    </row>
    <row r="44" spans="1:8" hidden="1" x14ac:dyDescent="0.25">
      <c r="A44" s="109" t="s">
        <v>48</v>
      </c>
      <c r="B44" s="108" t="s">
        <v>138</v>
      </c>
      <c r="C44" s="104">
        <v>0</v>
      </c>
      <c r="D44" s="104"/>
      <c r="E44" s="104"/>
      <c r="F44" s="104"/>
      <c r="G44" s="104"/>
      <c r="H44" s="105">
        <f t="shared" si="1"/>
        <v>0</v>
      </c>
    </row>
    <row r="45" spans="1:8" x14ac:dyDescent="0.25">
      <c r="A45" s="109" t="s">
        <v>56</v>
      </c>
      <c r="B45" s="108" t="s">
        <v>150</v>
      </c>
      <c r="C45" s="104">
        <v>7425533</v>
      </c>
      <c r="D45" s="104">
        <v>531844</v>
      </c>
      <c r="E45" s="104"/>
      <c r="F45" s="104">
        <v>71850</v>
      </c>
      <c r="G45" s="104"/>
      <c r="H45" s="105">
        <f>C45+D45+E45-F45-G45</f>
        <v>7885527</v>
      </c>
    </row>
    <row r="46" spans="1:8" x14ac:dyDescent="0.25">
      <c r="A46" s="109" t="s">
        <v>57</v>
      </c>
      <c r="B46" s="108" t="s">
        <v>151</v>
      </c>
      <c r="C46" s="104">
        <v>2380659</v>
      </c>
      <c r="D46" s="104">
        <v>14000</v>
      </c>
      <c r="E46" s="104"/>
      <c r="F46" s="104">
        <v>737662</v>
      </c>
      <c r="G46" s="104">
        <v>8600</v>
      </c>
      <c r="H46" s="105">
        <f t="shared" si="1"/>
        <v>1648397</v>
      </c>
    </row>
    <row r="47" spans="1:8" x14ac:dyDescent="0.25">
      <c r="A47" s="109"/>
      <c r="B47" s="108" t="s">
        <v>313</v>
      </c>
      <c r="C47" s="104">
        <v>1003189</v>
      </c>
      <c r="D47" s="104"/>
      <c r="E47" s="104"/>
      <c r="F47" s="104"/>
      <c r="G47" s="104"/>
      <c r="H47" s="105">
        <f t="shared" si="1"/>
        <v>1003189</v>
      </c>
    </row>
    <row r="48" spans="1:8" x14ac:dyDescent="0.25">
      <c r="A48" s="109" t="s">
        <v>58</v>
      </c>
      <c r="B48" s="108" t="s">
        <v>152</v>
      </c>
      <c r="C48" s="104">
        <v>42693</v>
      </c>
      <c r="D48" s="104"/>
      <c r="E48" s="104"/>
      <c r="F48" s="104"/>
      <c r="G48" s="104"/>
      <c r="H48" s="105">
        <f t="shared" si="1"/>
        <v>42693</v>
      </c>
    </row>
    <row r="49" spans="1:8" x14ac:dyDescent="0.25">
      <c r="A49" s="109" t="s">
        <v>59</v>
      </c>
      <c r="B49" s="108" t="s">
        <v>153</v>
      </c>
      <c r="C49" s="104">
        <v>147719</v>
      </c>
      <c r="D49" s="104"/>
      <c r="E49" s="104"/>
      <c r="F49" s="104"/>
      <c r="G49" s="104"/>
      <c r="H49" s="105">
        <f t="shared" si="1"/>
        <v>147719</v>
      </c>
    </row>
    <row r="50" spans="1:8" x14ac:dyDescent="0.25">
      <c r="A50" s="109" t="s">
        <v>60</v>
      </c>
      <c r="B50" s="108" t="s">
        <v>154</v>
      </c>
      <c r="C50" s="104">
        <v>59600</v>
      </c>
      <c r="D50" s="104"/>
      <c r="E50" s="104"/>
      <c r="F50" s="104"/>
      <c r="G50" s="104"/>
      <c r="H50" s="105">
        <f t="shared" si="1"/>
        <v>59600</v>
      </c>
    </row>
    <row r="51" spans="1:8" x14ac:dyDescent="0.25">
      <c r="A51" s="109" t="s">
        <v>61</v>
      </c>
      <c r="B51" s="108" t="s">
        <v>155</v>
      </c>
      <c r="C51" s="104">
        <v>105629</v>
      </c>
      <c r="D51" s="104"/>
      <c r="E51" s="104"/>
      <c r="F51" s="104"/>
      <c r="G51" s="104"/>
      <c r="H51" s="105">
        <f t="shared" si="1"/>
        <v>105629</v>
      </c>
    </row>
    <row r="52" spans="1:8" x14ac:dyDescent="0.25">
      <c r="A52" s="109"/>
      <c r="B52" s="108" t="s">
        <v>290</v>
      </c>
      <c r="C52" s="104">
        <v>572487</v>
      </c>
      <c r="D52" s="104"/>
      <c r="E52" s="104"/>
      <c r="F52" s="104"/>
      <c r="G52" s="104">
        <f>87300+50806+26934</f>
        <v>165040</v>
      </c>
      <c r="H52" s="105">
        <f t="shared" si="1"/>
        <v>407447</v>
      </c>
    </row>
    <row r="53" spans="1:8" x14ac:dyDescent="0.25">
      <c r="A53" s="109"/>
      <c r="B53" s="108" t="s">
        <v>289</v>
      </c>
      <c r="C53" s="104">
        <v>19500</v>
      </c>
      <c r="D53" s="104"/>
      <c r="E53" s="104"/>
      <c r="F53" s="104"/>
      <c r="G53" s="104"/>
      <c r="H53" s="105">
        <f t="shared" si="1"/>
        <v>19500</v>
      </c>
    </row>
    <row r="54" spans="1:8" x14ac:dyDescent="0.25">
      <c r="A54" s="145" t="s">
        <v>162</v>
      </c>
      <c r="B54" s="146"/>
      <c r="C54" s="143">
        <v>2706500</v>
      </c>
      <c r="D54" s="143">
        <f>D55+D59</f>
        <v>0</v>
      </c>
      <c r="E54" s="143">
        <f t="shared" ref="E54:H54" si="2">E55+E59</f>
        <v>0</v>
      </c>
      <c r="F54" s="143">
        <f t="shared" si="2"/>
        <v>0</v>
      </c>
      <c r="G54" s="143">
        <f t="shared" si="2"/>
        <v>0</v>
      </c>
      <c r="H54" s="144">
        <f t="shared" si="2"/>
        <v>2706500</v>
      </c>
    </row>
    <row r="55" spans="1:8" x14ac:dyDescent="0.25">
      <c r="A55" s="109"/>
      <c r="B55" s="108" t="s">
        <v>156</v>
      </c>
      <c r="C55" s="104">
        <v>2662900</v>
      </c>
      <c r="D55" s="104">
        <f t="shared" ref="D55:G55" si="3">SUM(D56:D58)</f>
        <v>0</v>
      </c>
      <c r="E55" s="104">
        <f t="shared" si="3"/>
        <v>0</v>
      </c>
      <c r="F55" s="104">
        <f t="shared" si="3"/>
        <v>0</v>
      </c>
      <c r="G55" s="104">
        <f t="shared" si="3"/>
        <v>0</v>
      </c>
      <c r="H55" s="105">
        <f>SUM(H56:H58)</f>
        <v>2662900</v>
      </c>
    </row>
    <row r="56" spans="1:8" x14ac:dyDescent="0.25">
      <c r="A56" s="109"/>
      <c r="B56" s="108" t="s">
        <v>157</v>
      </c>
      <c r="C56" s="104">
        <v>2425260</v>
      </c>
      <c r="D56" s="104"/>
      <c r="E56" s="104"/>
      <c r="F56" s="104"/>
      <c r="G56" s="104"/>
      <c r="H56" s="105">
        <f t="shared" si="1"/>
        <v>2425260</v>
      </c>
    </row>
    <row r="57" spans="1:8" x14ac:dyDescent="0.25">
      <c r="A57" s="109"/>
      <c r="B57" s="108" t="s">
        <v>158</v>
      </c>
      <c r="C57" s="104">
        <v>95205</v>
      </c>
      <c r="D57" s="104"/>
      <c r="E57" s="104"/>
      <c r="F57" s="104"/>
      <c r="G57" s="104"/>
      <c r="H57" s="105">
        <f t="shared" si="1"/>
        <v>95205</v>
      </c>
    </row>
    <row r="58" spans="1:8" x14ac:dyDescent="0.25">
      <c r="A58" s="109"/>
      <c r="B58" s="108" t="s">
        <v>159</v>
      </c>
      <c r="C58" s="104">
        <v>142435</v>
      </c>
      <c r="D58" s="104"/>
      <c r="E58" s="104"/>
      <c r="F58" s="104"/>
      <c r="G58" s="104"/>
      <c r="H58" s="105">
        <f t="shared" si="1"/>
        <v>142435</v>
      </c>
    </row>
    <row r="59" spans="1:8" x14ac:dyDescent="0.25">
      <c r="A59" s="109"/>
      <c r="B59" s="108" t="s">
        <v>160</v>
      </c>
      <c r="C59" s="104">
        <v>43600</v>
      </c>
      <c r="D59" s="104"/>
      <c r="E59" s="104"/>
      <c r="F59" s="104"/>
      <c r="G59" s="104"/>
      <c r="H59" s="105">
        <f t="shared" si="1"/>
        <v>43600</v>
      </c>
    </row>
    <row r="60" spans="1:8" x14ac:dyDescent="0.25">
      <c r="A60" s="145" t="s">
        <v>161</v>
      </c>
      <c r="B60" s="146"/>
      <c r="C60" s="143">
        <v>21600176</v>
      </c>
      <c r="D60" s="143">
        <f>SUM(D61:D78)</f>
        <v>1429709</v>
      </c>
      <c r="E60" s="143">
        <f>SUM(E61:E78)</f>
        <v>0</v>
      </c>
      <c r="F60" s="143">
        <f>SUM(F61:F78)</f>
        <v>927584</v>
      </c>
      <c r="G60" s="143">
        <f>SUM(G61:G78)</f>
        <v>0</v>
      </c>
      <c r="H60" s="144">
        <f>C60+D60+E60-F60-G60</f>
        <v>22102301</v>
      </c>
    </row>
    <row r="61" spans="1:8" x14ac:dyDescent="0.25">
      <c r="A61" s="109"/>
      <c r="B61" s="108" t="s">
        <v>165</v>
      </c>
      <c r="C61" s="104">
        <v>751200</v>
      </c>
      <c r="D61" s="104"/>
      <c r="E61" s="104"/>
      <c r="F61" s="104"/>
      <c r="G61" s="104"/>
      <c r="H61" s="105">
        <f t="shared" si="1"/>
        <v>751200</v>
      </c>
    </row>
    <row r="62" spans="1:8" x14ac:dyDescent="0.25">
      <c r="A62" s="109"/>
      <c r="B62" s="108" t="s">
        <v>166</v>
      </c>
      <c r="C62" s="104">
        <v>233865</v>
      </c>
      <c r="D62" s="104"/>
      <c r="E62" s="104"/>
      <c r="F62" s="104">
        <v>10290</v>
      </c>
      <c r="G62" s="104"/>
      <c r="H62" s="105">
        <f t="shared" si="1"/>
        <v>223575</v>
      </c>
    </row>
    <row r="63" spans="1:8" x14ac:dyDescent="0.25">
      <c r="A63" s="109"/>
      <c r="B63" s="108" t="s">
        <v>167</v>
      </c>
      <c r="C63" s="104">
        <v>20615111</v>
      </c>
      <c r="D63" s="104"/>
      <c r="E63" s="104"/>
      <c r="F63" s="104"/>
      <c r="G63" s="104"/>
      <c r="H63" s="105">
        <f t="shared" si="1"/>
        <v>20615111</v>
      </c>
    </row>
    <row r="64" spans="1:8" x14ac:dyDescent="0.25">
      <c r="A64" s="109"/>
      <c r="B64" s="108" t="s">
        <v>277</v>
      </c>
      <c r="C64" s="104">
        <v>150012</v>
      </c>
      <c r="D64" s="104"/>
      <c r="E64" s="104"/>
      <c r="F64" s="104"/>
      <c r="G64" s="104"/>
      <c r="H64" s="105">
        <f t="shared" si="1"/>
        <v>150012</v>
      </c>
    </row>
    <row r="65" spans="1:8" x14ac:dyDescent="0.25">
      <c r="A65" s="109"/>
      <c r="B65" s="108" t="s">
        <v>278</v>
      </c>
      <c r="C65" s="104">
        <v>48353</v>
      </c>
      <c r="D65" s="104"/>
      <c r="E65" s="104"/>
      <c r="F65" s="104">
        <v>2400</v>
      </c>
      <c r="G65" s="104"/>
      <c r="H65" s="105">
        <f t="shared" si="1"/>
        <v>45953</v>
      </c>
    </row>
    <row r="66" spans="1:8" x14ac:dyDescent="0.25">
      <c r="A66" s="109"/>
      <c r="B66" s="108" t="s">
        <v>279</v>
      </c>
      <c r="C66" s="104">
        <v>16652075</v>
      </c>
      <c r="D66" s="104">
        <v>1222779</v>
      </c>
      <c r="E66" s="104"/>
      <c r="F66" s="104">
        <v>737553</v>
      </c>
      <c r="G66" s="104"/>
      <c r="H66" s="105">
        <f t="shared" si="1"/>
        <v>17137301</v>
      </c>
    </row>
    <row r="67" spans="1:8" x14ac:dyDescent="0.25">
      <c r="A67" s="109"/>
      <c r="B67" s="108" t="s">
        <v>280</v>
      </c>
      <c r="C67" s="104">
        <v>653857</v>
      </c>
      <c r="D67" s="104"/>
      <c r="E67" s="104"/>
      <c r="F67" s="104">
        <v>13450</v>
      </c>
      <c r="G67" s="104"/>
      <c r="H67" s="105">
        <f t="shared" si="1"/>
        <v>640407</v>
      </c>
    </row>
    <row r="68" spans="1:8" x14ac:dyDescent="0.25">
      <c r="A68" s="109"/>
      <c r="B68" s="108" t="s">
        <v>281</v>
      </c>
      <c r="C68" s="104">
        <v>499117</v>
      </c>
      <c r="D68" s="104"/>
      <c r="E68" s="104"/>
      <c r="F68" s="104"/>
      <c r="G68" s="104"/>
      <c r="H68" s="105">
        <f>C68+D68+E68-F68-G68</f>
        <v>499117</v>
      </c>
    </row>
    <row r="69" spans="1:8" x14ac:dyDescent="0.25">
      <c r="A69" s="109"/>
      <c r="B69" s="108" t="s">
        <v>282</v>
      </c>
      <c r="C69" s="104">
        <v>151616</v>
      </c>
      <c r="D69" s="104">
        <v>206930</v>
      </c>
      <c r="E69" s="104"/>
      <c r="F69" s="104">
        <v>77525</v>
      </c>
      <c r="G69" s="104"/>
      <c r="H69" s="105">
        <f t="shared" si="1"/>
        <v>281021</v>
      </c>
    </row>
    <row r="70" spans="1:8" x14ac:dyDescent="0.25">
      <c r="A70" s="109"/>
      <c r="B70" s="108" t="s">
        <v>283</v>
      </c>
      <c r="C70" s="104">
        <v>286030</v>
      </c>
      <c r="D70" s="104"/>
      <c r="E70" s="104"/>
      <c r="F70" s="104">
        <v>39000</v>
      </c>
      <c r="G70" s="104"/>
      <c r="H70" s="105">
        <f t="shared" si="1"/>
        <v>247030</v>
      </c>
    </row>
    <row r="71" spans="1:8" x14ac:dyDescent="0.25">
      <c r="A71" s="109"/>
      <c r="B71" s="108" t="s">
        <v>284</v>
      </c>
      <c r="C71" s="104">
        <v>1003704</v>
      </c>
      <c r="D71" s="104"/>
      <c r="E71" s="104"/>
      <c r="F71" s="104">
        <v>47366</v>
      </c>
      <c r="G71" s="104"/>
      <c r="H71" s="105">
        <f t="shared" si="1"/>
        <v>956338</v>
      </c>
    </row>
    <row r="72" spans="1:8" x14ac:dyDescent="0.25">
      <c r="A72" s="109"/>
      <c r="B72" s="108" t="s">
        <v>285</v>
      </c>
      <c r="C72" s="104">
        <v>81901</v>
      </c>
      <c r="D72" s="104"/>
      <c r="E72" s="104"/>
      <c r="F72" s="104"/>
      <c r="G72" s="104"/>
      <c r="H72" s="105">
        <f t="shared" si="1"/>
        <v>81901</v>
      </c>
    </row>
    <row r="73" spans="1:8" x14ac:dyDescent="0.25">
      <c r="A73" s="109"/>
      <c r="B73" s="108" t="s">
        <v>286</v>
      </c>
      <c r="C73" s="104">
        <v>126565</v>
      </c>
      <c r="D73" s="104"/>
      <c r="E73" s="104"/>
      <c r="F73" s="104"/>
      <c r="G73" s="104"/>
      <c r="H73" s="105">
        <f t="shared" si="1"/>
        <v>126565</v>
      </c>
    </row>
    <row r="74" spans="1:8" x14ac:dyDescent="0.25">
      <c r="A74" s="109"/>
      <c r="B74" s="108" t="s">
        <v>287</v>
      </c>
      <c r="C74" s="104">
        <v>20904</v>
      </c>
      <c r="D74" s="104"/>
      <c r="E74" s="104"/>
      <c r="F74" s="104"/>
      <c r="G74" s="104"/>
      <c r="H74" s="105">
        <f t="shared" ref="H74:H86" si="4">C74+D74+E74-F74-G74</f>
        <v>20904</v>
      </c>
    </row>
    <row r="75" spans="1:8" x14ac:dyDescent="0.25">
      <c r="A75" s="109"/>
      <c r="B75" s="108" t="s">
        <v>292</v>
      </c>
      <c r="C75" s="104">
        <v>607980</v>
      </c>
      <c r="D75" s="104"/>
      <c r="E75" s="104"/>
      <c r="F75" s="104"/>
      <c r="G75" s="104"/>
      <c r="H75" s="105">
        <f t="shared" si="4"/>
        <v>607980</v>
      </c>
    </row>
    <row r="76" spans="1:8" x14ac:dyDescent="0.25">
      <c r="A76" s="109"/>
      <c r="B76" s="108" t="s">
        <v>319</v>
      </c>
      <c r="C76" s="104">
        <v>235851</v>
      </c>
      <c r="D76" s="104"/>
      <c r="E76" s="104"/>
      <c r="F76" s="104"/>
      <c r="G76" s="104"/>
      <c r="H76" s="105">
        <f t="shared" si="4"/>
        <v>235851</v>
      </c>
    </row>
    <row r="77" spans="1:8" x14ac:dyDescent="0.25">
      <c r="A77" s="109"/>
      <c r="B77" s="108" t="s">
        <v>291</v>
      </c>
      <c r="C77" s="104">
        <v>39776</v>
      </c>
      <c r="D77" s="104"/>
      <c r="E77" s="104"/>
      <c r="F77" s="104"/>
      <c r="G77" s="104"/>
      <c r="H77" s="105">
        <f t="shared" si="4"/>
        <v>39776</v>
      </c>
    </row>
    <row r="78" spans="1:8" x14ac:dyDescent="0.25">
      <c r="A78" s="109"/>
      <c r="B78" s="108" t="s">
        <v>307</v>
      </c>
      <c r="C78" s="104">
        <v>57370</v>
      </c>
      <c r="D78" s="104"/>
      <c r="E78" s="104"/>
      <c r="F78" s="104"/>
      <c r="G78" s="104"/>
      <c r="H78" s="105">
        <f t="shared" si="4"/>
        <v>57370</v>
      </c>
    </row>
    <row r="79" spans="1:8" x14ac:dyDescent="0.25">
      <c r="A79" s="107" t="s">
        <v>163</v>
      </c>
      <c r="B79" s="106"/>
      <c r="C79" s="104">
        <v>0</v>
      </c>
      <c r="D79" s="104"/>
      <c r="E79" s="104"/>
      <c r="F79" s="104"/>
      <c r="G79" s="104"/>
      <c r="H79" s="105">
        <f t="shared" si="4"/>
        <v>0</v>
      </c>
    </row>
    <row r="80" spans="1:8" x14ac:dyDescent="0.25">
      <c r="A80" s="109"/>
      <c r="B80" s="108" t="s">
        <v>164</v>
      </c>
      <c r="C80" s="104">
        <v>0</v>
      </c>
      <c r="D80" s="104"/>
      <c r="E80" s="104"/>
      <c r="F80" s="104"/>
      <c r="G80" s="104"/>
      <c r="H80" s="105">
        <f t="shared" si="4"/>
        <v>0</v>
      </c>
    </row>
    <row r="81" spans="1:8" x14ac:dyDescent="0.25">
      <c r="A81" s="147" t="s">
        <v>62</v>
      </c>
      <c r="B81" s="150"/>
      <c r="C81" s="148">
        <v>116350669</v>
      </c>
      <c r="D81" s="148">
        <f>D82+D85</f>
        <v>0</v>
      </c>
      <c r="E81" s="148">
        <f>E82+E85</f>
        <v>0</v>
      </c>
      <c r="F81" s="148">
        <f>F82+F85</f>
        <v>15097815</v>
      </c>
      <c r="G81" s="148">
        <f>SUM(G82:G85)</f>
        <v>0</v>
      </c>
      <c r="H81" s="149">
        <f>H82+H85</f>
        <v>101252854</v>
      </c>
    </row>
    <row r="82" spans="1:8" x14ac:dyDescent="0.25">
      <c r="A82" s="333" t="s">
        <v>169</v>
      </c>
      <c r="B82" s="334"/>
      <c r="C82" s="104">
        <v>330000</v>
      </c>
      <c r="D82" s="104"/>
      <c r="E82" s="104"/>
      <c r="F82" s="104"/>
      <c r="G82" s="104">
        <f>SUM(G83:G84)</f>
        <v>0</v>
      </c>
      <c r="H82" s="105">
        <f>C82+D82+E82-F82-G82</f>
        <v>330000</v>
      </c>
    </row>
    <row r="83" spans="1:8" x14ac:dyDescent="0.25">
      <c r="A83" s="109"/>
      <c r="B83" s="108" t="s">
        <v>170</v>
      </c>
      <c r="C83" s="104">
        <v>30000</v>
      </c>
      <c r="D83" s="104"/>
      <c r="E83" s="104"/>
      <c r="F83" s="104"/>
      <c r="G83" s="104"/>
      <c r="H83" s="105">
        <f t="shared" si="4"/>
        <v>30000</v>
      </c>
    </row>
    <row r="84" spans="1:8" x14ac:dyDescent="0.25">
      <c r="A84" s="109"/>
      <c r="B84" s="108" t="s">
        <v>171</v>
      </c>
      <c r="C84" s="104">
        <v>300000</v>
      </c>
      <c r="D84" s="104"/>
      <c r="E84" s="104"/>
      <c r="F84" s="104"/>
      <c r="G84" s="104"/>
      <c r="H84" s="105">
        <f t="shared" si="4"/>
        <v>300000</v>
      </c>
    </row>
    <row r="85" spans="1:8" x14ac:dyDescent="0.25">
      <c r="A85" s="333" t="s">
        <v>294</v>
      </c>
      <c r="B85" s="334"/>
      <c r="C85" s="104">
        <v>116020669</v>
      </c>
      <c r="D85" s="104"/>
      <c r="E85" s="104"/>
      <c r="F85" s="104">
        <v>15097815</v>
      </c>
      <c r="G85" s="104"/>
      <c r="H85" s="105">
        <f t="shared" si="4"/>
        <v>100922854</v>
      </c>
    </row>
    <row r="86" spans="1:8" x14ac:dyDescent="0.25">
      <c r="A86" s="147" t="s">
        <v>331</v>
      </c>
      <c r="B86" s="150"/>
      <c r="C86" s="148">
        <v>0</v>
      </c>
      <c r="D86" s="148">
        <v>15097815</v>
      </c>
      <c r="E86" s="148">
        <f t="shared" ref="E86:G87" si="5">SUM(E87:E91)</f>
        <v>0</v>
      </c>
      <c r="F86" s="148">
        <f t="shared" si="5"/>
        <v>0</v>
      </c>
      <c r="G86" s="148">
        <f t="shared" si="5"/>
        <v>0</v>
      </c>
      <c r="H86" s="149">
        <f t="shared" si="4"/>
        <v>15097815</v>
      </c>
    </row>
    <row r="87" spans="1:8" x14ac:dyDescent="0.25">
      <c r="A87" s="147" t="s">
        <v>296</v>
      </c>
      <c r="B87" s="150"/>
      <c r="C87" s="148">
        <v>856700</v>
      </c>
      <c r="D87" s="148">
        <v>110250</v>
      </c>
      <c r="E87" s="148">
        <f t="shared" si="5"/>
        <v>0</v>
      </c>
      <c r="F87" s="148">
        <f t="shared" si="5"/>
        <v>0</v>
      </c>
      <c r="G87" s="148">
        <f t="shared" si="5"/>
        <v>0</v>
      </c>
      <c r="H87" s="149">
        <f t="shared" ref="H87:H93" si="6">C87+D87+E87-F87-G87</f>
        <v>966950</v>
      </c>
    </row>
    <row r="88" spans="1:8" x14ac:dyDescent="0.25">
      <c r="A88" s="109"/>
      <c r="B88" s="108" t="s">
        <v>135</v>
      </c>
      <c r="C88" s="104">
        <v>0</v>
      </c>
      <c r="D88" s="104"/>
      <c r="E88" s="104"/>
      <c r="F88" s="104"/>
      <c r="G88" s="104"/>
      <c r="H88" s="105">
        <f t="shared" si="6"/>
        <v>0</v>
      </c>
    </row>
    <row r="89" spans="1:8" x14ac:dyDescent="0.25">
      <c r="A89" s="109"/>
      <c r="B89" s="108" t="s">
        <v>320</v>
      </c>
      <c r="C89" s="104">
        <v>192000</v>
      </c>
      <c r="D89" s="104"/>
      <c r="E89" s="104"/>
      <c r="F89" s="104"/>
      <c r="G89" s="104"/>
      <c r="H89" s="105">
        <f t="shared" si="6"/>
        <v>192000</v>
      </c>
    </row>
    <row r="90" spans="1:8" x14ac:dyDescent="0.25">
      <c r="A90" s="109"/>
      <c r="B90" s="108" t="s">
        <v>130</v>
      </c>
      <c r="C90" s="104">
        <v>51000</v>
      </c>
      <c r="D90" s="104"/>
      <c r="E90" s="104"/>
      <c r="F90" s="104"/>
      <c r="G90" s="104"/>
      <c r="H90" s="105">
        <f t="shared" si="6"/>
        <v>51000</v>
      </c>
    </row>
    <row r="91" spans="1:8" x14ac:dyDescent="0.25">
      <c r="A91" s="109"/>
      <c r="B91" s="108" t="s">
        <v>314</v>
      </c>
      <c r="C91" s="104">
        <v>365700</v>
      </c>
      <c r="D91" s="104"/>
      <c r="E91" s="104"/>
      <c r="F91" s="104"/>
      <c r="G91" s="104"/>
      <c r="H91" s="105">
        <f t="shared" si="6"/>
        <v>365700</v>
      </c>
    </row>
    <row r="92" spans="1:8" x14ac:dyDescent="0.25">
      <c r="A92" s="109"/>
      <c r="B92" s="108" t="s">
        <v>315</v>
      </c>
      <c r="C92" s="104">
        <v>248000</v>
      </c>
      <c r="D92" s="104"/>
      <c r="E92" s="104"/>
      <c r="F92" s="104"/>
      <c r="G92" s="104"/>
      <c r="H92" s="105">
        <f t="shared" si="6"/>
        <v>248000</v>
      </c>
    </row>
    <row r="93" spans="1:8" x14ac:dyDescent="0.25">
      <c r="A93" s="333" t="s">
        <v>168</v>
      </c>
      <c r="B93" s="334"/>
      <c r="C93" s="104">
        <v>0</v>
      </c>
      <c r="D93" s="104"/>
      <c r="E93" s="104"/>
      <c r="F93" s="104"/>
      <c r="G93" s="104"/>
      <c r="H93" s="105">
        <f t="shared" si="6"/>
        <v>0</v>
      </c>
    </row>
    <row r="94" spans="1:8" ht="17.25" thickBot="1" x14ac:dyDescent="0.3">
      <c r="A94" s="28" t="s">
        <v>63</v>
      </c>
      <c r="B94" s="29"/>
      <c r="C94" s="22">
        <f>C5+C81+C87+C86</f>
        <v>475957330</v>
      </c>
      <c r="D94" s="22">
        <f>D5+D81+D87+D86</f>
        <v>22935673</v>
      </c>
      <c r="E94" s="22">
        <f>E5+E81+E87</f>
        <v>214619</v>
      </c>
      <c r="F94" s="22">
        <f>F5+F81+F87+F85</f>
        <v>36025968</v>
      </c>
      <c r="G94" s="22">
        <f>G5+G81+G87</f>
        <v>214619</v>
      </c>
      <c r="H94" s="23">
        <f>H5+H81+H87+H86</f>
        <v>477964850</v>
      </c>
    </row>
    <row r="95" spans="1:8" x14ac:dyDescent="0.25">
      <c r="D95" s="115"/>
    </row>
  </sheetData>
  <sheetProtection algorithmName="SHA-512" hashValue="tjWUuoRxu9daDE/LGLfgj6SEWChnXlKa6WDM9Y3JKZV8XVUkxHUWW+ccw8wNJlIC1GTdGVCqcBHfz7/XqrLfqQ==" saltValue="VtkQWij+HvZohST0bptblw==" spinCount="100000" sheet="1" objects="1" scenarios="1"/>
  <mergeCells count="8">
    <mergeCell ref="A85:B85"/>
    <mergeCell ref="A93:B93"/>
    <mergeCell ref="A82:B82"/>
    <mergeCell ref="A1:H1"/>
    <mergeCell ref="A6:B6"/>
    <mergeCell ref="A4:B4"/>
    <mergeCell ref="A2:H2"/>
    <mergeCell ref="A3:H3"/>
  </mergeCells>
  <phoneticPr fontId="1" type="noConversion"/>
  <printOptions horizontalCentered="1"/>
  <pageMargins left="3.937007874015748E-2" right="3.937007874015748E-2" top="0.74803149606299213" bottom="0.74803149606299213" header="0.31496062992125984" footer="0.31496062992125984"/>
  <pageSetup paperSize="9" scale="95" fitToHeight="2" orientation="portrait" r:id="rId1"/>
  <headerFooter>
    <oddHeader>&amp;R
&amp;"標楷體,標準"全&amp;N頁第&amp;P頁
單位：新臺幣元</oddHeader>
    <oddFooter>&amp;C～        ～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8"/>
  <sheetViews>
    <sheetView zoomScale="130" zoomScaleNormal="13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3" sqref="A3:G3"/>
    </sheetView>
  </sheetViews>
  <sheetFormatPr defaultColWidth="8.75" defaultRowHeight="16.5" x14ac:dyDescent="0.25"/>
  <cols>
    <col min="1" max="1" width="2.375" style="18" customWidth="1"/>
    <col min="2" max="2" width="17.75" style="18" customWidth="1"/>
    <col min="3" max="3" width="13.75" style="3" customWidth="1"/>
    <col min="4" max="4" width="15" style="3" customWidth="1"/>
    <col min="5" max="5" width="13.875" style="3" bestFit="1" customWidth="1"/>
    <col min="6" max="6" width="9" style="3" customWidth="1"/>
    <col min="7" max="7" width="34.5" style="3" customWidth="1"/>
    <col min="8" max="8" width="26.25" style="3" customWidth="1"/>
    <col min="9" max="9" width="8.75" style="3"/>
    <col min="10" max="10" width="23.125" style="3" customWidth="1"/>
    <col min="11" max="11" width="17.875" style="3" customWidth="1"/>
    <col min="12" max="16384" width="8.75" style="3"/>
  </cols>
  <sheetData>
    <row r="1" spans="1:11" x14ac:dyDescent="0.25">
      <c r="A1" s="302" t="s">
        <v>182</v>
      </c>
      <c r="B1" s="302"/>
      <c r="C1" s="302"/>
      <c r="D1" s="302"/>
      <c r="E1" s="302"/>
      <c r="F1" s="302"/>
      <c r="G1" s="302"/>
    </row>
    <row r="2" spans="1:11" x14ac:dyDescent="0.25">
      <c r="A2" s="302" t="s">
        <v>270</v>
      </c>
      <c r="B2" s="302"/>
      <c r="C2" s="302"/>
      <c r="D2" s="302"/>
      <c r="E2" s="302"/>
      <c r="F2" s="302"/>
      <c r="G2" s="302"/>
    </row>
    <row r="3" spans="1:11" ht="17.25" thickBot="1" x14ac:dyDescent="0.3">
      <c r="A3" s="315" t="s">
        <v>322</v>
      </c>
      <c r="B3" s="315"/>
      <c r="C3" s="315"/>
      <c r="D3" s="315"/>
      <c r="E3" s="315"/>
      <c r="F3" s="315"/>
      <c r="G3" s="315"/>
    </row>
    <row r="4" spans="1:11" ht="24" customHeight="1" x14ac:dyDescent="0.25">
      <c r="A4" s="347" t="s">
        <v>179</v>
      </c>
      <c r="B4" s="348"/>
      <c r="C4" s="351" t="s">
        <v>316</v>
      </c>
      <c r="D4" s="351" t="s">
        <v>65</v>
      </c>
      <c r="E4" s="353" t="s">
        <v>178</v>
      </c>
      <c r="F4" s="354"/>
      <c r="G4" s="41" t="s">
        <v>177</v>
      </c>
    </row>
    <row r="5" spans="1:11" ht="23.1" customHeight="1" x14ac:dyDescent="0.25">
      <c r="A5" s="349"/>
      <c r="B5" s="350"/>
      <c r="C5" s="352"/>
      <c r="D5" s="352"/>
      <c r="E5" s="30" t="s">
        <v>66</v>
      </c>
      <c r="F5" s="31" t="s">
        <v>67</v>
      </c>
      <c r="G5" s="42"/>
      <c r="K5" s="6"/>
    </row>
    <row r="6" spans="1:11" ht="33" customHeight="1" x14ac:dyDescent="0.25">
      <c r="A6" s="343" t="s">
        <v>68</v>
      </c>
      <c r="B6" s="344"/>
      <c r="C6" s="34">
        <f>SUM(C7:C9)</f>
        <v>67483722</v>
      </c>
      <c r="D6" s="34">
        <f>SUM(D7:D9)</f>
        <v>62387394</v>
      </c>
      <c r="E6" s="34">
        <f>D6-C6</f>
        <v>-5096328</v>
      </c>
      <c r="F6" s="35">
        <f>SUM(E6/C6*100)</f>
        <v>-7.5519367470573124</v>
      </c>
      <c r="G6" s="138"/>
      <c r="J6" s="6"/>
      <c r="K6" s="6"/>
    </row>
    <row r="7" spans="1:11" ht="33" customHeight="1" x14ac:dyDescent="0.25">
      <c r="A7" s="120"/>
      <c r="B7" s="197" t="s">
        <v>260</v>
      </c>
      <c r="C7" s="36">
        <v>54895252</v>
      </c>
      <c r="D7" s="43">
        <v>50886105</v>
      </c>
      <c r="E7" s="34">
        <f t="shared" ref="E7:E9" si="0">D7-C7</f>
        <v>-4009147</v>
      </c>
      <c r="F7" s="35">
        <f>SUM(E7/C7*100)</f>
        <v>-7.3032673208240304</v>
      </c>
      <c r="G7" s="138"/>
      <c r="J7" s="6"/>
      <c r="K7" s="6"/>
    </row>
    <row r="8" spans="1:11" ht="33" customHeight="1" x14ac:dyDescent="0.25">
      <c r="A8" s="120"/>
      <c r="B8" s="197" t="s">
        <v>261</v>
      </c>
      <c r="C8" s="36">
        <v>7303850</v>
      </c>
      <c r="D8" s="37">
        <v>6670079</v>
      </c>
      <c r="E8" s="34">
        <f t="shared" si="0"/>
        <v>-633771</v>
      </c>
      <c r="F8" s="35">
        <f>SUM(E8/C8*100)</f>
        <v>-8.6772181794533019</v>
      </c>
      <c r="G8" s="121"/>
      <c r="J8" s="6"/>
      <c r="K8" s="6"/>
    </row>
    <row r="9" spans="1:11" ht="33" customHeight="1" x14ac:dyDescent="0.25">
      <c r="A9" s="119"/>
      <c r="B9" s="197" t="s">
        <v>262</v>
      </c>
      <c r="C9" s="36">
        <v>5284620</v>
      </c>
      <c r="D9" s="34">
        <v>4831210</v>
      </c>
      <c r="E9" s="34">
        <f t="shared" si="0"/>
        <v>-453410</v>
      </c>
      <c r="F9" s="35">
        <f>SUM(E9/C9*100)</f>
        <v>-8.5798032781921876</v>
      </c>
      <c r="G9" s="138"/>
      <c r="J9" s="6"/>
      <c r="K9" s="6"/>
    </row>
    <row r="10" spans="1:11" ht="34.5" customHeight="1" x14ac:dyDescent="0.25">
      <c r="A10" s="345" t="s">
        <v>69</v>
      </c>
      <c r="B10" s="346"/>
      <c r="C10" s="36">
        <f>SUM(C11:C12)</f>
        <v>49324469</v>
      </c>
      <c r="D10" s="36">
        <f>D11+D12</f>
        <v>46178404</v>
      </c>
      <c r="E10" s="36">
        <f t="shared" ref="E10:E19" si="1">D10-C10</f>
        <v>-3146065</v>
      </c>
      <c r="F10" s="35">
        <f>SUM(E10/C10*100)</f>
        <v>-6.3783048531145869</v>
      </c>
      <c r="G10" s="121"/>
      <c r="J10" s="6"/>
      <c r="K10" s="6"/>
    </row>
    <row r="11" spans="1:11" ht="34.5" customHeight="1" x14ac:dyDescent="0.25">
      <c r="A11" s="120"/>
      <c r="B11" s="197" t="s">
        <v>258</v>
      </c>
      <c r="C11" s="36">
        <v>42500000</v>
      </c>
      <c r="D11" s="36">
        <v>40190713</v>
      </c>
      <c r="E11" s="36">
        <f t="shared" si="1"/>
        <v>-2309287</v>
      </c>
      <c r="F11" s="35">
        <f t="shared" ref="F11:F19" si="2">SUM(E11/C11*100)</f>
        <v>-5.4336164705882348</v>
      </c>
      <c r="G11" s="157"/>
      <c r="J11" s="6"/>
      <c r="K11" s="6"/>
    </row>
    <row r="12" spans="1:11" ht="51" customHeight="1" x14ac:dyDescent="0.25">
      <c r="A12" s="98"/>
      <c r="B12" s="197" t="s">
        <v>259</v>
      </c>
      <c r="C12" s="36">
        <v>6824469</v>
      </c>
      <c r="D12" s="36">
        <f>46178404-D11</f>
        <v>5987691</v>
      </c>
      <c r="E12" s="36">
        <f t="shared" si="1"/>
        <v>-836778</v>
      </c>
      <c r="F12" s="35">
        <f>SUM(E12/C12*100)</f>
        <v>-12.261437483267928</v>
      </c>
      <c r="G12" s="121" t="s">
        <v>318</v>
      </c>
      <c r="J12" s="6"/>
      <c r="K12" s="6"/>
    </row>
    <row r="13" spans="1:11" ht="23.25" customHeight="1" x14ac:dyDescent="0.25">
      <c r="A13" s="345" t="s">
        <v>70</v>
      </c>
      <c r="B13" s="346"/>
      <c r="C13" s="36">
        <f>SUM(C14:C15)</f>
        <v>10773033</v>
      </c>
      <c r="D13" s="36">
        <f>SUM(D14:D15)</f>
        <v>11017181</v>
      </c>
      <c r="E13" s="36">
        <f t="shared" ref="E13:F13" si="3">E14</f>
        <v>370548</v>
      </c>
      <c r="F13" s="38">
        <f t="shared" si="3"/>
        <v>3.6069970767153188</v>
      </c>
      <c r="G13" s="42"/>
      <c r="J13" s="6"/>
      <c r="K13" s="6"/>
    </row>
    <row r="14" spans="1:11" ht="39" customHeight="1" x14ac:dyDescent="0.25">
      <c r="A14" s="120"/>
      <c r="B14" s="197" t="s">
        <v>257</v>
      </c>
      <c r="C14" s="36">
        <v>10273033</v>
      </c>
      <c r="D14" s="36">
        <v>10643581</v>
      </c>
      <c r="E14" s="36">
        <f t="shared" si="1"/>
        <v>370548</v>
      </c>
      <c r="F14" s="35">
        <f>SUM(E14/C14*100)</f>
        <v>3.6069970767153188</v>
      </c>
      <c r="G14" s="121"/>
      <c r="J14" s="6"/>
    </row>
    <row r="15" spans="1:11" ht="113.25" customHeight="1" x14ac:dyDescent="0.25">
      <c r="A15" s="98"/>
      <c r="B15" s="197" t="s">
        <v>266</v>
      </c>
      <c r="C15" s="36">
        <v>500000</v>
      </c>
      <c r="D15" s="36">
        <v>373600</v>
      </c>
      <c r="E15" s="36">
        <f t="shared" si="1"/>
        <v>-126400</v>
      </c>
      <c r="F15" s="35">
        <f>SUM(E15/C15*100)</f>
        <v>-25.28</v>
      </c>
      <c r="G15" s="121" t="s">
        <v>332</v>
      </c>
      <c r="J15" s="6"/>
    </row>
    <row r="16" spans="1:11" ht="30" customHeight="1" x14ac:dyDescent="0.25">
      <c r="A16" s="345" t="s">
        <v>71</v>
      </c>
      <c r="B16" s="346"/>
      <c r="C16" s="36">
        <f>C17+C18+C19</f>
        <v>28486845</v>
      </c>
      <c r="D16" s="36">
        <f>D17+D18</f>
        <v>69331387</v>
      </c>
      <c r="E16" s="36">
        <f t="shared" si="1"/>
        <v>40844542</v>
      </c>
      <c r="F16" s="35">
        <f t="shared" si="2"/>
        <v>143.38036381354271</v>
      </c>
      <c r="G16" s="156" t="s">
        <v>276</v>
      </c>
      <c r="J16" s="6"/>
    </row>
    <row r="17" spans="1:10" ht="30" customHeight="1" x14ac:dyDescent="0.25">
      <c r="A17" s="120"/>
      <c r="B17" s="197" t="s">
        <v>256</v>
      </c>
      <c r="C17" s="36">
        <v>20000000</v>
      </c>
      <c r="D17" s="36">
        <v>32916723</v>
      </c>
      <c r="E17" s="36">
        <f t="shared" si="1"/>
        <v>12916723</v>
      </c>
      <c r="F17" s="35">
        <f t="shared" si="2"/>
        <v>64.583615000000009</v>
      </c>
      <c r="G17" s="157" t="s">
        <v>306</v>
      </c>
      <c r="J17" s="6"/>
    </row>
    <row r="18" spans="1:10" s="168" customFormat="1" ht="408.95" customHeight="1" x14ac:dyDescent="0.25">
      <c r="A18" s="120"/>
      <c r="B18" s="197" t="s">
        <v>255</v>
      </c>
      <c r="C18" s="36">
        <v>6866836</v>
      </c>
      <c r="D18" s="36">
        <v>36414664</v>
      </c>
      <c r="E18" s="36">
        <f t="shared" si="1"/>
        <v>29547828</v>
      </c>
      <c r="F18" s="35">
        <f t="shared" si="2"/>
        <v>430.29756353581183</v>
      </c>
      <c r="G18" s="200" t="s">
        <v>789</v>
      </c>
      <c r="J18" s="169"/>
    </row>
    <row r="19" spans="1:10" s="168" customFormat="1" ht="32.25" customHeight="1" x14ac:dyDescent="0.25">
      <c r="A19" s="98"/>
      <c r="B19" s="199" t="s">
        <v>329</v>
      </c>
      <c r="C19" s="36">
        <v>1620009</v>
      </c>
      <c r="D19" s="36">
        <v>0</v>
      </c>
      <c r="E19" s="36">
        <f t="shared" si="1"/>
        <v>-1620009</v>
      </c>
      <c r="F19" s="201">
        <f t="shared" si="2"/>
        <v>-100</v>
      </c>
      <c r="G19" s="301" t="s">
        <v>788</v>
      </c>
      <c r="J19" s="169"/>
    </row>
    <row r="20" spans="1:10" ht="30" customHeight="1" x14ac:dyDescent="0.25">
      <c r="A20" s="345" t="s">
        <v>72</v>
      </c>
      <c r="B20" s="346"/>
      <c r="C20" s="36">
        <v>21717068</v>
      </c>
      <c r="D20" s="36">
        <f>D21</f>
        <v>21880145</v>
      </c>
      <c r="E20" s="36">
        <f t="shared" ref="E20:F20" si="4">E21</f>
        <v>1462265</v>
      </c>
      <c r="F20" s="35">
        <f t="shared" si="4"/>
        <v>7.1616886767872074</v>
      </c>
      <c r="G20" s="102"/>
      <c r="J20" s="6"/>
    </row>
    <row r="21" spans="1:10" ht="84" customHeight="1" x14ac:dyDescent="0.25">
      <c r="A21" s="98"/>
      <c r="B21" s="197" t="s">
        <v>254</v>
      </c>
      <c r="C21" s="36">
        <v>20417880</v>
      </c>
      <c r="D21" s="36">
        <v>21880145</v>
      </c>
      <c r="E21" s="36">
        <f>D21-C21</f>
        <v>1462265</v>
      </c>
      <c r="F21" s="35">
        <f>SUM(E21/C21*100)</f>
        <v>7.1616886767872074</v>
      </c>
      <c r="G21" s="158"/>
      <c r="J21" s="6"/>
    </row>
    <row r="22" spans="1:10" ht="30" customHeight="1" thickBot="1" x14ac:dyDescent="0.3">
      <c r="A22" s="341" t="s">
        <v>253</v>
      </c>
      <c r="B22" s="342"/>
      <c r="C22" s="44">
        <f>SUM(C6+C10+C13+C16+C20)</f>
        <v>177785137</v>
      </c>
      <c r="D22" s="44">
        <f>SUM(D6+D10+D13+D16+D20)</f>
        <v>210794511</v>
      </c>
      <c r="E22" s="45">
        <f>SUM(D22-C22)</f>
        <v>33009374</v>
      </c>
      <c r="F22" s="46">
        <f>SUM(E22/C22*100)</f>
        <v>18.567004282253357</v>
      </c>
      <c r="G22" s="103"/>
      <c r="J22" s="6"/>
    </row>
    <row r="23" spans="1:10" hidden="1" x14ac:dyDescent="0.25">
      <c r="C23" s="122">
        <f>C22-收支餘絀表!C6</f>
        <v>0</v>
      </c>
      <c r="D23" s="122">
        <f>D22-收支餘絀表!D6</f>
        <v>0</v>
      </c>
      <c r="J23" s="6"/>
    </row>
    <row r="24" spans="1:10" x14ac:dyDescent="0.25">
      <c r="J24" s="6"/>
    </row>
    <row r="25" spans="1:10" x14ac:dyDescent="0.25">
      <c r="J25" s="6"/>
    </row>
    <row r="26" spans="1:10" x14ac:dyDescent="0.25">
      <c r="J26" s="6"/>
    </row>
    <row r="27" spans="1:10" x14ac:dyDescent="0.25">
      <c r="J27" s="6"/>
    </row>
    <row r="28" spans="1:10" x14ac:dyDescent="0.25">
      <c r="J28" s="6"/>
    </row>
  </sheetData>
  <sheetProtection algorithmName="SHA-512" hashValue="duwKFerk8L4+o9tACaYRkBnjXhcqjZe+iiyKFT48vBuJ8s+wU8/A70/pAmZuAcEGvjXidG8DgyoPbFXdyULHZw==" saltValue="OaPleIjPhxWk3bw8WosbPg==" spinCount="100000" sheet="1" objects="1" scenarios="1"/>
  <mergeCells count="13">
    <mergeCell ref="A1:G1"/>
    <mergeCell ref="A4:B5"/>
    <mergeCell ref="C4:C5"/>
    <mergeCell ref="D4:D5"/>
    <mergeCell ref="E4:F4"/>
    <mergeCell ref="A2:G2"/>
    <mergeCell ref="A3:G3"/>
    <mergeCell ref="A22:B22"/>
    <mergeCell ref="A6:B6"/>
    <mergeCell ref="A10:B10"/>
    <mergeCell ref="A13:B13"/>
    <mergeCell ref="A16:B16"/>
    <mergeCell ref="A20:B20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3" fitToHeight="2" orientation="portrait" r:id="rId1"/>
  <headerFooter>
    <oddHeader>&amp;R
&amp;"標楷體,標準"全&amp;N頁第&amp;P頁
單位：新臺幣元</oddHeader>
    <oddFooter>&amp;C～ 　　～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BC7B4-6E16-4896-B08F-B0B0A953EED6}">
  <sheetPr>
    <pageSetUpPr fitToPage="1"/>
  </sheetPr>
  <dimension ref="A1:L42"/>
  <sheetViews>
    <sheetView zoomScale="130" zoomScaleNormal="13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48" sqref="B48"/>
    </sheetView>
  </sheetViews>
  <sheetFormatPr defaultColWidth="8.75" defaultRowHeight="16.5" x14ac:dyDescent="0.25"/>
  <cols>
    <col min="1" max="1" width="1.875" style="3" customWidth="1"/>
    <col min="2" max="2" width="21.75" style="3" customWidth="1"/>
    <col min="3" max="3" width="14.25" style="3" customWidth="1"/>
    <col min="4" max="4" width="14.75" style="3" bestFit="1" customWidth="1"/>
    <col min="5" max="5" width="14.625" style="3" customWidth="1"/>
    <col min="6" max="6" width="10.125" style="3" customWidth="1"/>
    <col min="7" max="7" width="28.5" style="3" customWidth="1"/>
    <col min="8" max="8" width="13.875" style="3" bestFit="1" customWidth="1"/>
    <col min="9" max="11" width="11.125" style="3" bestFit="1" customWidth="1"/>
    <col min="12" max="16384" width="8.75" style="3"/>
  </cols>
  <sheetData>
    <row r="1" spans="1:12" ht="17.45" customHeight="1" x14ac:dyDescent="0.25">
      <c r="A1" s="357" t="s">
        <v>182</v>
      </c>
      <c r="B1" s="357"/>
      <c r="C1" s="357"/>
      <c r="D1" s="357"/>
      <c r="E1" s="357"/>
      <c r="F1" s="357"/>
      <c r="G1" s="357"/>
      <c r="K1" s="6"/>
    </row>
    <row r="2" spans="1:12" ht="17.45" customHeight="1" x14ac:dyDescent="0.25">
      <c r="A2" s="357" t="s">
        <v>271</v>
      </c>
      <c r="B2" s="357"/>
      <c r="C2" s="357"/>
      <c r="D2" s="357"/>
      <c r="E2" s="357"/>
      <c r="F2" s="357"/>
      <c r="G2" s="357"/>
      <c r="K2" s="6"/>
    </row>
    <row r="3" spans="1:12" ht="17.45" customHeight="1" thickBot="1" x14ac:dyDescent="0.3">
      <c r="A3" s="358" t="s">
        <v>324</v>
      </c>
      <c r="B3" s="358"/>
      <c r="C3" s="358"/>
      <c r="D3" s="358"/>
      <c r="E3" s="358"/>
      <c r="F3" s="358"/>
      <c r="G3" s="358"/>
      <c r="K3" s="6"/>
    </row>
    <row r="4" spans="1:12" x14ac:dyDescent="0.25">
      <c r="A4" s="359" t="s">
        <v>73</v>
      </c>
      <c r="B4" s="360"/>
      <c r="C4" s="363" t="s">
        <v>64</v>
      </c>
      <c r="D4" s="363" t="s">
        <v>65</v>
      </c>
      <c r="E4" s="365" t="s">
        <v>74</v>
      </c>
      <c r="F4" s="365"/>
      <c r="G4" s="366" t="s">
        <v>75</v>
      </c>
      <c r="K4" s="6"/>
    </row>
    <row r="5" spans="1:12" x14ac:dyDescent="0.25">
      <c r="A5" s="361"/>
      <c r="B5" s="362"/>
      <c r="C5" s="364"/>
      <c r="D5" s="364"/>
      <c r="E5" s="183" t="s">
        <v>76</v>
      </c>
      <c r="F5" s="183" t="s">
        <v>77</v>
      </c>
      <c r="G5" s="367"/>
      <c r="K5" s="6"/>
      <c r="L5" s="182"/>
    </row>
    <row r="6" spans="1:12" ht="21.75" customHeight="1" x14ac:dyDescent="0.25">
      <c r="A6" s="49" t="s">
        <v>78</v>
      </c>
      <c r="B6" s="50"/>
      <c r="C6" s="54">
        <f>SUM(C7:C11)</f>
        <v>812100</v>
      </c>
      <c r="D6" s="54">
        <f>SUM(D7:D11)</f>
        <v>587396</v>
      </c>
      <c r="E6" s="33">
        <f>D6-C6</f>
        <v>-224704</v>
      </c>
      <c r="F6" s="57">
        <f>E6/C6*100</f>
        <v>-27.66949883019333</v>
      </c>
      <c r="G6" s="135"/>
      <c r="K6" s="6"/>
    </row>
    <row r="7" spans="1:12" ht="21.75" customHeight="1" x14ac:dyDescent="0.25">
      <c r="A7" s="128"/>
      <c r="B7" s="27" t="s">
        <v>184</v>
      </c>
      <c r="C7" s="54">
        <v>0</v>
      </c>
      <c r="D7" s="7">
        <v>0</v>
      </c>
      <c r="E7" s="33">
        <f t="shared" ref="E7:E38" si="0">D7-C7</f>
        <v>0</v>
      </c>
      <c r="F7" s="57" t="e">
        <f t="shared" ref="F7:F37" si="1">E7/C7*100</f>
        <v>#DIV/0!</v>
      </c>
      <c r="G7" s="135"/>
      <c r="K7" s="6"/>
      <c r="L7" s="39"/>
    </row>
    <row r="8" spans="1:12" ht="69.75" customHeight="1" x14ac:dyDescent="0.25">
      <c r="A8" s="127"/>
      <c r="B8" s="27" t="s">
        <v>185</v>
      </c>
      <c r="C8" s="54">
        <v>320100</v>
      </c>
      <c r="D8" s="7">
        <v>217396</v>
      </c>
      <c r="E8" s="33">
        <f t="shared" si="0"/>
        <v>-102704</v>
      </c>
      <c r="F8" s="57">
        <f t="shared" si="1"/>
        <v>-32.084973445798184</v>
      </c>
      <c r="G8" s="159" t="s">
        <v>337</v>
      </c>
      <c r="K8" s="6"/>
    </row>
    <row r="9" spans="1:12" ht="36.75" customHeight="1" x14ac:dyDescent="0.25">
      <c r="A9" s="127"/>
      <c r="B9" s="25" t="s">
        <v>183</v>
      </c>
      <c r="C9" s="54">
        <v>0</v>
      </c>
      <c r="D9" s="7">
        <v>0</v>
      </c>
      <c r="E9" s="33">
        <f t="shared" si="0"/>
        <v>0</v>
      </c>
      <c r="F9" s="57" t="e">
        <f t="shared" si="1"/>
        <v>#DIV/0!</v>
      </c>
      <c r="G9" s="159"/>
      <c r="K9" s="6"/>
    </row>
    <row r="10" spans="1:12" ht="34.5" customHeight="1" x14ac:dyDescent="0.25">
      <c r="A10" s="127"/>
      <c r="B10" s="25" t="s">
        <v>263</v>
      </c>
      <c r="C10" s="54">
        <v>0</v>
      </c>
      <c r="D10" s="7">
        <v>0</v>
      </c>
      <c r="E10" s="33">
        <f t="shared" si="0"/>
        <v>0</v>
      </c>
      <c r="F10" s="57" t="e">
        <f t="shared" si="1"/>
        <v>#DIV/0!</v>
      </c>
      <c r="G10" s="136"/>
      <c r="K10" s="6"/>
    </row>
    <row r="11" spans="1:12" ht="85.5" customHeight="1" x14ac:dyDescent="0.25">
      <c r="A11" s="26"/>
      <c r="B11" s="27" t="s">
        <v>186</v>
      </c>
      <c r="C11" s="54">
        <v>492000</v>
      </c>
      <c r="D11" s="7">
        <v>370000</v>
      </c>
      <c r="E11" s="33">
        <f t="shared" si="0"/>
        <v>-122000</v>
      </c>
      <c r="F11" s="57">
        <f t="shared" si="1"/>
        <v>-24.796747967479675</v>
      </c>
      <c r="G11" s="159" t="s">
        <v>338</v>
      </c>
      <c r="K11" s="6"/>
    </row>
    <row r="12" spans="1:12" ht="28.5" customHeight="1" x14ac:dyDescent="0.25">
      <c r="A12" s="24" t="s">
        <v>79</v>
      </c>
      <c r="B12" s="20"/>
      <c r="C12" s="54">
        <f>SUM(C13:C17)</f>
        <v>34283654</v>
      </c>
      <c r="D12" s="54">
        <f>SUM(D13:D17)</f>
        <v>25400417</v>
      </c>
      <c r="E12" s="33">
        <f t="shared" si="0"/>
        <v>-8883237</v>
      </c>
      <c r="F12" s="57">
        <f t="shared" si="1"/>
        <v>-25.910998285071944</v>
      </c>
      <c r="G12" s="136"/>
      <c r="K12" s="6"/>
    </row>
    <row r="13" spans="1:12" ht="39.75" customHeight="1" x14ac:dyDescent="0.25">
      <c r="A13" s="128"/>
      <c r="B13" s="27" t="s">
        <v>184</v>
      </c>
      <c r="C13" s="54">
        <v>15328040</v>
      </c>
      <c r="D13" s="7">
        <v>16075092</v>
      </c>
      <c r="E13" s="33">
        <f t="shared" si="0"/>
        <v>747052</v>
      </c>
      <c r="F13" s="57">
        <f t="shared" si="1"/>
        <v>4.8737607678476831</v>
      </c>
      <c r="G13" s="136"/>
      <c r="K13" s="6"/>
    </row>
    <row r="14" spans="1:12" ht="108.75" customHeight="1" x14ac:dyDescent="0.25">
      <c r="A14" s="127"/>
      <c r="B14" s="52" t="s">
        <v>187</v>
      </c>
      <c r="C14" s="54">
        <v>4696980</v>
      </c>
      <c r="D14" s="7">
        <v>3284606</v>
      </c>
      <c r="E14" s="33">
        <f t="shared" si="0"/>
        <v>-1412374</v>
      </c>
      <c r="F14" s="57">
        <f t="shared" si="1"/>
        <v>-30.069832104884416</v>
      </c>
      <c r="G14" s="159" t="s">
        <v>339</v>
      </c>
      <c r="K14" s="6"/>
    </row>
    <row r="15" spans="1:12" s="182" customFormat="1" ht="96.75" customHeight="1" x14ac:dyDescent="0.25">
      <c r="A15" s="126"/>
      <c r="B15" s="53" t="s">
        <v>188</v>
      </c>
      <c r="C15" s="114">
        <v>1504500</v>
      </c>
      <c r="D15" s="55">
        <v>1091906</v>
      </c>
      <c r="E15" s="33">
        <f t="shared" si="0"/>
        <v>-412594</v>
      </c>
      <c r="F15" s="57">
        <f t="shared" si="1"/>
        <v>-27.423994682618812</v>
      </c>
      <c r="G15" s="159" t="s">
        <v>340</v>
      </c>
      <c r="H15" s="116"/>
      <c r="I15" s="116"/>
      <c r="J15" s="117"/>
      <c r="K15" s="117"/>
      <c r="L15" s="3"/>
    </row>
    <row r="16" spans="1:12" ht="42.75" customHeight="1" x14ac:dyDescent="0.25">
      <c r="A16" s="125"/>
      <c r="B16" s="52" t="s">
        <v>183</v>
      </c>
      <c r="C16" s="54">
        <v>666048</v>
      </c>
      <c r="D16" s="7">
        <v>778292</v>
      </c>
      <c r="E16" s="33">
        <f t="shared" si="0"/>
        <v>112244</v>
      </c>
      <c r="F16" s="57">
        <f>E16/C16*100</f>
        <v>16.852238877678484</v>
      </c>
      <c r="G16" s="159" t="s">
        <v>298</v>
      </c>
      <c r="K16" s="6"/>
    </row>
    <row r="17" spans="1:12" s="39" customFormat="1" ht="36.75" customHeight="1" x14ac:dyDescent="0.25">
      <c r="A17" s="59"/>
      <c r="B17" s="52" t="s">
        <v>189</v>
      </c>
      <c r="C17" s="54">
        <v>12088086</v>
      </c>
      <c r="D17" s="7">
        <v>4170521</v>
      </c>
      <c r="E17" s="33">
        <f t="shared" si="0"/>
        <v>-7917565</v>
      </c>
      <c r="F17" s="57">
        <f t="shared" ref="F17:F23" si="2">E17/C17*100</f>
        <v>-65.498913558358211</v>
      </c>
      <c r="G17" s="159" t="s">
        <v>336</v>
      </c>
      <c r="J17" s="3"/>
      <c r="K17" s="6"/>
      <c r="L17" s="3"/>
    </row>
    <row r="18" spans="1:12" ht="31.5" customHeight="1" x14ac:dyDescent="0.25">
      <c r="A18" s="49" t="s">
        <v>81</v>
      </c>
      <c r="B18" s="50"/>
      <c r="C18" s="99">
        <f>SUM(C19:C23)</f>
        <v>86044601</v>
      </c>
      <c r="D18" s="99">
        <f>SUM(D19:D23)</f>
        <v>78563969</v>
      </c>
      <c r="E18" s="33">
        <f t="shared" si="0"/>
        <v>-7480632</v>
      </c>
      <c r="F18" s="57">
        <f t="shared" si="2"/>
        <v>-8.6939005039955966</v>
      </c>
      <c r="G18" s="135"/>
      <c r="K18" s="6"/>
    </row>
    <row r="19" spans="1:12" ht="31.5" customHeight="1" x14ac:dyDescent="0.25">
      <c r="A19" s="124"/>
      <c r="B19" s="52" t="s">
        <v>184</v>
      </c>
      <c r="C19" s="99">
        <v>62635208</v>
      </c>
      <c r="D19" s="100">
        <v>59015965</v>
      </c>
      <c r="E19" s="33">
        <f t="shared" si="0"/>
        <v>-3619243</v>
      </c>
      <c r="F19" s="57">
        <f t="shared" si="2"/>
        <v>-5.7782884667677639</v>
      </c>
      <c r="G19" s="135" t="s">
        <v>80</v>
      </c>
      <c r="K19" s="6"/>
    </row>
    <row r="20" spans="1:12" ht="151.5" customHeight="1" x14ac:dyDescent="0.25">
      <c r="A20" s="124"/>
      <c r="B20" s="53" t="s">
        <v>185</v>
      </c>
      <c r="C20" s="99">
        <v>20391975</v>
      </c>
      <c r="D20" s="100">
        <v>16076591</v>
      </c>
      <c r="E20" s="33">
        <f t="shared" si="0"/>
        <v>-4315384</v>
      </c>
      <c r="F20" s="57">
        <f t="shared" si="2"/>
        <v>-21.162167960680613</v>
      </c>
      <c r="G20" s="159" t="s">
        <v>341</v>
      </c>
      <c r="K20" s="6"/>
    </row>
    <row r="21" spans="1:12" ht="69.75" customHeight="1" x14ac:dyDescent="0.25">
      <c r="A21" s="125"/>
      <c r="B21" s="52" t="s">
        <v>188</v>
      </c>
      <c r="C21" s="99">
        <v>40000</v>
      </c>
      <c r="D21" s="100">
        <v>57090</v>
      </c>
      <c r="E21" s="33">
        <f t="shared" si="0"/>
        <v>17090</v>
      </c>
      <c r="F21" s="57">
        <f t="shared" si="2"/>
        <v>42.725000000000001</v>
      </c>
      <c r="G21" s="159" t="s">
        <v>342</v>
      </c>
      <c r="K21" s="6"/>
    </row>
    <row r="22" spans="1:12" ht="41.25" customHeight="1" x14ac:dyDescent="0.25">
      <c r="A22" s="125"/>
      <c r="B22" s="52" t="s">
        <v>183</v>
      </c>
      <c r="C22" s="99">
        <v>1656288</v>
      </c>
      <c r="D22" s="100">
        <v>1826356</v>
      </c>
      <c r="E22" s="33">
        <f t="shared" si="0"/>
        <v>170068</v>
      </c>
      <c r="F22" s="57">
        <f t="shared" si="2"/>
        <v>10.26802102049885</v>
      </c>
      <c r="G22" s="159" t="s">
        <v>298</v>
      </c>
      <c r="K22" s="6"/>
    </row>
    <row r="23" spans="1:12" ht="32.25" customHeight="1" x14ac:dyDescent="0.25">
      <c r="A23" s="40"/>
      <c r="B23" s="53" t="s">
        <v>189</v>
      </c>
      <c r="C23" s="99">
        <v>1321130</v>
      </c>
      <c r="D23" s="100">
        <v>1587967</v>
      </c>
      <c r="E23" s="33">
        <f t="shared" si="0"/>
        <v>266837</v>
      </c>
      <c r="F23" s="57">
        <f t="shared" si="2"/>
        <v>20.197633843754968</v>
      </c>
      <c r="G23" s="159" t="s">
        <v>321</v>
      </c>
      <c r="K23" s="6"/>
    </row>
    <row r="24" spans="1:12" ht="41.25" customHeight="1" x14ac:dyDescent="0.25">
      <c r="A24" s="181" t="s">
        <v>107</v>
      </c>
      <c r="B24" s="177"/>
      <c r="C24" s="178">
        <v>2566500</v>
      </c>
      <c r="D24" s="178">
        <v>1761401</v>
      </c>
      <c r="E24" s="179">
        <f t="shared" si="0"/>
        <v>-805099</v>
      </c>
      <c r="F24" s="180">
        <f t="shared" si="1"/>
        <v>-31.36953048899279</v>
      </c>
      <c r="G24" s="159" t="s">
        <v>333</v>
      </c>
      <c r="K24" s="6"/>
    </row>
    <row r="25" spans="1:12" ht="31.5" customHeight="1" x14ac:dyDescent="0.25">
      <c r="A25" s="49" t="s">
        <v>82</v>
      </c>
      <c r="B25" s="50"/>
      <c r="C25" s="99">
        <f>SUM(C27:C32)</f>
        <v>52850693</v>
      </c>
      <c r="D25" s="99">
        <f>SUM(D27:D32)</f>
        <v>50219016</v>
      </c>
      <c r="E25" s="33">
        <f t="shared" si="0"/>
        <v>-2631677</v>
      </c>
      <c r="F25" s="57">
        <f t="shared" si="1"/>
        <v>-4.9794559931314435</v>
      </c>
      <c r="G25" s="136"/>
      <c r="K25" s="6"/>
    </row>
    <row r="26" spans="1:12" ht="31.5" customHeight="1" x14ac:dyDescent="0.25">
      <c r="A26" s="124"/>
      <c r="B26" s="52" t="s">
        <v>190</v>
      </c>
      <c r="C26" s="99">
        <f>SUM(C27:C31)</f>
        <v>47930109</v>
      </c>
      <c r="D26" s="99">
        <f t="shared" ref="D26" si="3">SUM(D27:D31)</f>
        <v>45281994</v>
      </c>
      <c r="E26" s="33">
        <f t="shared" si="0"/>
        <v>-2648115</v>
      </c>
      <c r="F26" s="57">
        <f t="shared" si="1"/>
        <v>-5.5249509238545649</v>
      </c>
      <c r="G26" s="160"/>
      <c r="K26" s="6"/>
    </row>
    <row r="27" spans="1:12" ht="58.5" customHeight="1" x14ac:dyDescent="0.25">
      <c r="A27" s="125"/>
      <c r="B27" s="51" t="s">
        <v>191</v>
      </c>
      <c r="C27" s="99">
        <v>7600000</v>
      </c>
      <c r="D27" s="99">
        <v>5978009</v>
      </c>
      <c r="E27" s="33">
        <f t="shared" si="0"/>
        <v>-1621991</v>
      </c>
      <c r="F27" s="57">
        <f t="shared" si="1"/>
        <v>-21.341986842105261</v>
      </c>
      <c r="G27" s="159" t="s">
        <v>335</v>
      </c>
      <c r="K27" s="6"/>
    </row>
    <row r="28" spans="1:12" ht="31.5" customHeight="1" x14ac:dyDescent="0.25">
      <c r="A28" s="125"/>
      <c r="B28" s="51" t="s">
        <v>192</v>
      </c>
      <c r="C28" s="99">
        <v>39233809</v>
      </c>
      <c r="D28" s="99">
        <v>37957555</v>
      </c>
      <c r="E28" s="33">
        <f t="shared" si="0"/>
        <v>-1276254</v>
      </c>
      <c r="F28" s="57">
        <f>E28/C28*100</f>
        <v>-3.2529444184223868</v>
      </c>
      <c r="G28" s="159"/>
      <c r="K28" s="6"/>
    </row>
    <row r="29" spans="1:12" ht="60" customHeight="1" x14ac:dyDescent="0.25">
      <c r="A29" s="124"/>
      <c r="B29" s="52" t="s">
        <v>193</v>
      </c>
      <c r="C29" s="99">
        <v>696300</v>
      </c>
      <c r="D29" s="99">
        <v>1036004</v>
      </c>
      <c r="E29" s="33">
        <f t="shared" si="0"/>
        <v>339704</v>
      </c>
      <c r="F29" s="57">
        <f>E29/C29*100</f>
        <v>48.787017090334629</v>
      </c>
      <c r="G29" s="159" t="s">
        <v>790</v>
      </c>
      <c r="K29" s="6"/>
    </row>
    <row r="30" spans="1:12" ht="51" customHeight="1" x14ac:dyDescent="0.25">
      <c r="A30" s="125"/>
      <c r="B30" s="52" t="s">
        <v>194</v>
      </c>
      <c r="C30" s="32">
        <v>300000</v>
      </c>
      <c r="D30" s="32">
        <v>238576</v>
      </c>
      <c r="E30" s="33">
        <f t="shared" si="0"/>
        <v>-61424</v>
      </c>
      <c r="F30" s="101">
        <f>E30/C30*100</f>
        <v>-20.474666666666668</v>
      </c>
      <c r="G30" s="159" t="s">
        <v>298</v>
      </c>
      <c r="K30" s="6"/>
    </row>
    <row r="31" spans="1:12" ht="34.5" customHeight="1" x14ac:dyDescent="0.25">
      <c r="A31" s="125"/>
      <c r="B31" s="53" t="s">
        <v>195</v>
      </c>
      <c r="C31" s="99">
        <v>100000</v>
      </c>
      <c r="D31" s="99">
        <v>71850</v>
      </c>
      <c r="E31" s="33">
        <f t="shared" si="0"/>
        <v>-28150</v>
      </c>
      <c r="F31" s="57">
        <f t="shared" si="1"/>
        <v>-28.15</v>
      </c>
      <c r="G31" s="159" t="s">
        <v>334</v>
      </c>
      <c r="K31" s="6"/>
    </row>
    <row r="32" spans="1:12" ht="36" customHeight="1" x14ac:dyDescent="0.25">
      <c r="A32" s="124"/>
      <c r="B32" s="53" t="s">
        <v>196</v>
      </c>
      <c r="C32" s="99">
        <v>4920584</v>
      </c>
      <c r="D32" s="99">
        <v>4937022</v>
      </c>
      <c r="E32" s="33">
        <f t="shared" si="0"/>
        <v>16438</v>
      </c>
      <c r="F32" s="57">
        <f t="shared" si="1"/>
        <v>0.33406603768983523</v>
      </c>
      <c r="G32" s="159"/>
      <c r="K32" s="6"/>
    </row>
    <row r="33" spans="1:11" ht="145.5" customHeight="1" x14ac:dyDescent="0.25">
      <c r="A33" s="40"/>
      <c r="B33" s="53" t="s">
        <v>305</v>
      </c>
      <c r="C33" s="99">
        <v>0</v>
      </c>
      <c r="D33" s="99">
        <v>2242476</v>
      </c>
      <c r="E33" s="33">
        <f>D33-C33</f>
        <v>2242476</v>
      </c>
      <c r="F33" s="57" t="e">
        <f>E33/C33*100</f>
        <v>#DIV/0!</v>
      </c>
      <c r="G33" s="159" t="s">
        <v>791</v>
      </c>
      <c r="K33" s="6"/>
    </row>
    <row r="34" spans="1:11" ht="36" customHeight="1" x14ac:dyDescent="0.25">
      <c r="A34" s="124"/>
      <c r="B34" s="53" t="s">
        <v>330</v>
      </c>
      <c r="C34" s="99">
        <v>0</v>
      </c>
      <c r="D34" s="99">
        <v>2292475</v>
      </c>
      <c r="E34" s="33">
        <f t="shared" si="0"/>
        <v>2292475</v>
      </c>
      <c r="F34" s="57" t="e">
        <f t="shared" si="1"/>
        <v>#DIV/0!</v>
      </c>
      <c r="G34" s="159" t="s">
        <v>792</v>
      </c>
      <c r="K34" s="6"/>
    </row>
    <row r="35" spans="1:11" ht="27.95" customHeight="1" x14ac:dyDescent="0.25">
      <c r="A35" s="49" t="s">
        <v>83</v>
      </c>
      <c r="B35" s="50"/>
      <c r="C35" s="99">
        <v>30175492</v>
      </c>
      <c r="D35" s="99">
        <f>SUM(D36:D37)</f>
        <v>32671642</v>
      </c>
      <c r="E35" s="33">
        <f t="shared" si="0"/>
        <v>2496150</v>
      </c>
      <c r="F35" s="57">
        <f t="shared" si="1"/>
        <v>8.2721103602884085</v>
      </c>
      <c r="G35" s="161"/>
      <c r="K35" s="6"/>
    </row>
    <row r="36" spans="1:11" ht="27.95" customHeight="1" x14ac:dyDescent="0.25">
      <c r="A36" s="123"/>
      <c r="B36" s="52" t="s">
        <v>198</v>
      </c>
      <c r="C36" s="99">
        <v>0</v>
      </c>
      <c r="D36" s="99">
        <v>0</v>
      </c>
      <c r="E36" s="33">
        <f t="shared" si="0"/>
        <v>0</v>
      </c>
      <c r="F36" s="57" t="e">
        <f t="shared" si="1"/>
        <v>#DIV/0!</v>
      </c>
      <c r="G36" s="135"/>
      <c r="K36" s="6"/>
    </row>
    <row r="37" spans="1:11" ht="32.25" customHeight="1" x14ac:dyDescent="0.25">
      <c r="A37" s="124"/>
      <c r="B37" s="52" t="s">
        <v>264</v>
      </c>
      <c r="C37" s="99">
        <f>304+30175188</f>
        <v>30175492</v>
      </c>
      <c r="D37" s="99">
        <f>32671303+339</f>
        <v>32671642</v>
      </c>
      <c r="E37" s="33">
        <f t="shared" si="0"/>
        <v>2496150</v>
      </c>
      <c r="F37" s="57">
        <f t="shared" si="1"/>
        <v>8.2721103602884085</v>
      </c>
      <c r="G37" s="162"/>
      <c r="K37" s="6"/>
    </row>
    <row r="38" spans="1:11" ht="27.95" customHeight="1" thickBot="1" x14ac:dyDescent="0.3">
      <c r="A38" s="355" t="s">
        <v>197</v>
      </c>
      <c r="B38" s="356"/>
      <c r="C38" s="56">
        <f>SUM(C6+C12+C18+C24+C25+C33+C35)</f>
        <v>206733040</v>
      </c>
      <c r="D38" s="56">
        <f>SUM(D6+D12+D18+D24+D25+D34+D33+D35)</f>
        <v>193738792</v>
      </c>
      <c r="E38" s="155">
        <f t="shared" si="0"/>
        <v>-12994248</v>
      </c>
      <c r="F38" s="58">
        <f>SUM(E38/C38*100)</f>
        <v>-6.2855206889039117</v>
      </c>
      <c r="G38" s="137"/>
      <c r="H38" s="122"/>
      <c r="K38" s="6"/>
    </row>
    <row r="39" spans="1:11" hidden="1" x14ac:dyDescent="0.25">
      <c r="C39" s="122">
        <f>C38-收支餘絀表!C13</f>
        <v>0</v>
      </c>
      <c r="D39" s="122">
        <f>D38-收支餘絀表!D13</f>
        <v>0</v>
      </c>
      <c r="K39" s="6"/>
    </row>
    <row r="40" spans="1:11" x14ac:dyDescent="0.25">
      <c r="K40" s="6"/>
    </row>
    <row r="41" spans="1:11" x14ac:dyDescent="0.25">
      <c r="K41" s="6"/>
    </row>
    <row r="42" spans="1:11" x14ac:dyDescent="0.25">
      <c r="K42" s="6"/>
    </row>
  </sheetData>
  <sheetProtection algorithmName="SHA-512" hashValue="RFBjt36+EPJeWIVYN6OfHsUGrBNw8j+EaTIi4nvjhn4MjYiLDOGk8zPqvwjJ8omEnbVNu84Dp+lsVjlrXkQUlg==" saltValue="Aycxr8ynhPR7ZkzTXwwI3Q==" spinCount="100000" sheet="1" objects="1" scenarios="1"/>
  <mergeCells count="9">
    <mergeCell ref="A38:B38"/>
    <mergeCell ref="A1:G1"/>
    <mergeCell ref="A2:G2"/>
    <mergeCell ref="A3:G3"/>
    <mergeCell ref="A4:B5"/>
    <mergeCell ref="C4:C5"/>
    <mergeCell ref="D4:D5"/>
    <mergeCell ref="E4:F4"/>
    <mergeCell ref="G4:G5"/>
  </mergeCells>
  <phoneticPr fontId="1" type="noConversion"/>
  <printOptions horizontalCentered="1"/>
  <pageMargins left="3.937007874015748E-2" right="3.937007874015748E-2" top="0.59055118110236227" bottom="0.59055118110236227" header="0.31496062992125984" footer="0.31496062992125984"/>
  <pageSetup paperSize="9" scale="95" fitToHeight="3" orientation="portrait" r:id="rId1"/>
  <headerFooter>
    <oddHeader>&amp;R
&amp;"標楷體,標準"全&amp;N頁第&amp;P頁
單位：新臺幣元</oddHeader>
    <oddFooter>&amp;C～   　　～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5FDB1-A882-475A-86C3-FE8FD8F60EA3}">
  <sheetPr>
    <pageSetUpPr fitToPage="1"/>
  </sheetPr>
  <dimension ref="A1:H453"/>
  <sheetViews>
    <sheetView zoomScaleNormal="100" zoomScaleSheetLayoutView="100" workbookViewId="0">
      <pane ySplit="5" topLeftCell="A6" activePane="bottomLeft" state="frozen"/>
      <selection pane="bottomLeft" activeCell="E13" sqref="E13"/>
    </sheetView>
  </sheetViews>
  <sheetFormatPr defaultColWidth="9" defaultRowHeight="21" customHeight="1" x14ac:dyDescent="0.25"/>
  <cols>
    <col min="1" max="1" width="2.875" style="202" customWidth="1"/>
    <col min="2" max="2" width="16.875" style="294" customWidth="1"/>
    <col min="3" max="3" width="14.5" style="294" customWidth="1"/>
    <col min="4" max="4" width="41.5" style="294" customWidth="1"/>
    <col min="5" max="5" width="15.375" style="269" customWidth="1"/>
    <col min="6" max="6" width="17" style="266" customWidth="1"/>
    <col min="7" max="7" width="16.625" style="295" bestFit="1" customWidth="1"/>
    <col min="8" max="8" width="16.625" style="202" customWidth="1"/>
    <col min="9" max="9" width="10.125" style="202" bestFit="1" customWidth="1"/>
    <col min="10" max="16384" width="9" style="202"/>
  </cols>
  <sheetData>
    <row r="1" spans="1:7" ht="20.25" customHeight="1" x14ac:dyDescent="0.25">
      <c r="A1" s="370" t="s">
        <v>343</v>
      </c>
      <c r="B1" s="370"/>
      <c r="C1" s="370"/>
      <c r="D1" s="370"/>
      <c r="E1" s="370"/>
      <c r="F1" s="370"/>
      <c r="G1" s="370"/>
    </row>
    <row r="2" spans="1:7" ht="21" customHeight="1" x14ac:dyDescent="0.25">
      <c r="A2" s="370" t="s">
        <v>344</v>
      </c>
      <c r="B2" s="370"/>
      <c r="C2" s="370"/>
      <c r="D2" s="370"/>
      <c r="E2" s="370"/>
      <c r="F2" s="370"/>
      <c r="G2" s="370"/>
    </row>
    <row r="3" spans="1:7" ht="18.75" customHeight="1" thickBot="1" x14ac:dyDescent="0.3">
      <c r="A3" s="371" t="s">
        <v>345</v>
      </c>
      <c r="B3" s="371"/>
      <c r="C3" s="371"/>
      <c r="D3" s="371"/>
      <c r="E3" s="371"/>
      <c r="F3" s="371"/>
      <c r="G3" s="371"/>
    </row>
    <row r="4" spans="1:7" s="203" customFormat="1" ht="16.5" customHeight="1" x14ac:dyDescent="0.25">
      <c r="A4" s="372" t="s">
        <v>346</v>
      </c>
      <c r="B4" s="373"/>
      <c r="C4" s="373"/>
      <c r="D4" s="373"/>
      <c r="E4" s="376" t="s">
        <v>347</v>
      </c>
      <c r="F4" s="376"/>
      <c r="G4" s="377"/>
    </row>
    <row r="5" spans="1:7" s="203" customFormat="1" ht="16.5" customHeight="1" x14ac:dyDescent="0.25">
      <c r="A5" s="374"/>
      <c r="B5" s="375"/>
      <c r="C5" s="375"/>
      <c r="D5" s="375"/>
      <c r="E5" s="204" t="s">
        <v>348</v>
      </c>
      <c r="F5" s="204" t="s">
        <v>349</v>
      </c>
      <c r="G5" s="205" t="s">
        <v>350</v>
      </c>
    </row>
    <row r="6" spans="1:7" s="203" customFormat="1" ht="16.5" customHeight="1" x14ac:dyDescent="0.25">
      <c r="A6" s="368" t="s">
        <v>351</v>
      </c>
      <c r="B6" s="369"/>
      <c r="C6" s="369"/>
      <c r="D6" s="369"/>
      <c r="E6" s="204"/>
      <c r="F6" s="204"/>
      <c r="G6" s="206">
        <f>G7+G15+G62+G82</f>
        <v>1711362221</v>
      </c>
    </row>
    <row r="7" spans="1:7" ht="21" customHeight="1" x14ac:dyDescent="0.25">
      <c r="A7" s="368" t="s">
        <v>352</v>
      </c>
      <c r="B7" s="369"/>
      <c r="C7" s="369"/>
      <c r="D7" s="369"/>
      <c r="E7" s="207"/>
      <c r="F7" s="208"/>
      <c r="G7" s="209">
        <f>SUM(F9+F14)</f>
        <v>120000</v>
      </c>
    </row>
    <row r="8" spans="1:7" ht="21" customHeight="1" x14ac:dyDescent="0.25">
      <c r="A8" s="210" t="s">
        <v>353</v>
      </c>
      <c r="B8" s="211"/>
      <c r="C8" s="212"/>
      <c r="D8" s="213"/>
      <c r="E8" s="207"/>
      <c r="F8" s="208">
        <f>SUM(F9+F13)</f>
        <v>120000</v>
      </c>
      <c r="G8" s="209"/>
    </row>
    <row r="9" spans="1:7" ht="21" customHeight="1" x14ac:dyDescent="0.25">
      <c r="A9" s="378" t="s">
        <v>354</v>
      </c>
      <c r="B9" s="379"/>
      <c r="C9" s="212"/>
      <c r="D9" s="213"/>
      <c r="E9" s="207"/>
      <c r="F9" s="208">
        <f>SUM(E10:E12)</f>
        <v>120000</v>
      </c>
      <c r="G9" s="209"/>
    </row>
    <row r="10" spans="1:7" ht="21" customHeight="1" x14ac:dyDescent="0.25">
      <c r="A10" s="214"/>
      <c r="B10" s="212" t="s">
        <v>355</v>
      </c>
      <c r="C10" s="212"/>
      <c r="D10" s="213"/>
      <c r="E10" s="207">
        <v>100000</v>
      </c>
      <c r="F10" s="208"/>
      <c r="G10" s="209"/>
    </row>
    <row r="11" spans="1:7" ht="21" customHeight="1" x14ac:dyDescent="0.25">
      <c r="A11" s="378" t="s">
        <v>356</v>
      </c>
      <c r="B11" s="379"/>
      <c r="C11" s="212"/>
      <c r="D11" s="213"/>
      <c r="E11" s="207">
        <v>10000</v>
      </c>
      <c r="F11" s="208"/>
      <c r="G11" s="209"/>
    </row>
    <row r="12" spans="1:7" ht="21" customHeight="1" x14ac:dyDescent="0.25">
      <c r="A12" s="378" t="s">
        <v>357</v>
      </c>
      <c r="B12" s="379"/>
      <c r="C12" s="379"/>
      <c r="D12" s="213"/>
      <c r="E12" s="207">
        <v>10000</v>
      </c>
      <c r="F12" s="208"/>
      <c r="G12" s="209"/>
    </row>
    <row r="13" spans="1:7" ht="21" customHeight="1" x14ac:dyDescent="0.25">
      <c r="A13" s="215"/>
      <c r="B13" s="379" t="s">
        <v>358</v>
      </c>
      <c r="C13" s="379"/>
      <c r="D13" s="213"/>
      <c r="E13" s="207"/>
      <c r="F13" s="216">
        <v>0</v>
      </c>
      <c r="G13" s="209"/>
    </row>
    <row r="14" spans="1:7" ht="21" customHeight="1" x14ac:dyDescent="0.25">
      <c r="A14" s="368" t="s">
        <v>359</v>
      </c>
      <c r="B14" s="369"/>
      <c r="C14" s="369"/>
      <c r="D14" s="369"/>
      <c r="E14" s="207"/>
      <c r="F14" s="216">
        <v>0</v>
      </c>
      <c r="G14" s="209"/>
    </row>
    <row r="15" spans="1:7" ht="21" customHeight="1" x14ac:dyDescent="0.25">
      <c r="A15" s="210" t="s">
        <v>360</v>
      </c>
      <c r="B15" s="211"/>
      <c r="C15" s="212"/>
      <c r="D15" s="217"/>
      <c r="E15" s="207"/>
      <c r="F15" s="208"/>
      <c r="G15" s="209">
        <f>SUM(F16+F43+F19+F58)</f>
        <v>1692205566</v>
      </c>
    </row>
    <row r="16" spans="1:7" ht="21" customHeight="1" x14ac:dyDescent="0.25">
      <c r="A16" s="210" t="s">
        <v>361</v>
      </c>
      <c r="B16" s="211"/>
      <c r="C16" s="212"/>
      <c r="D16" s="217"/>
      <c r="E16" s="207"/>
      <c r="F16" s="208">
        <f>SUM(E17:E18)</f>
        <v>456448</v>
      </c>
      <c r="G16" s="209"/>
    </row>
    <row r="17" spans="1:7" ht="21" customHeight="1" x14ac:dyDescent="0.25">
      <c r="A17" s="218"/>
      <c r="B17" s="212" t="s">
        <v>362</v>
      </c>
      <c r="C17" s="212"/>
      <c r="D17" s="213"/>
      <c r="E17" s="207">
        <v>340298</v>
      </c>
      <c r="F17" s="208"/>
      <c r="G17" s="209"/>
    </row>
    <row r="18" spans="1:7" ht="21" customHeight="1" x14ac:dyDescent="0.25">
      <c r="A18" s="218"/>
      <c r="B18" s="212" t="s">
        <v>363</v>
      </c>
      <c r="C18" s="212"/>
      <c r="D18" s="213"/>
      <c r="E18" s="207">
        <v>116150</v>
      </c>
      <c r="F18" s="208"/>
      <c r="G18" s="209"/>
    </row>
    <row r="19" spans="1:7" ht="21" customHeight="1" x14ac:dyDescent="0.25">
      <c r="A19" s="218" t="s">
        <v>364</v>
      </c>
      <c r="B19" s="212"/>
      <c r="C19" s="212"/>
      <c r="D19" s="217"/>
      <c r="E19" s="207" t="s">
        <v>80</v>
      </c>
      <c r="F19" s="208">
        <f>SUM(E20:E42)</f>
        <v>306708145</v>
      </c>
      <c r="G19" s="209"/>
    </row>
    <row r="20" spans="1:7" ht="21" customHeight="1" x14ac:dyDescent="0.25">
      <c r="A20" s="218"/>
      <c r="B20" s="212" t="s">
        <v>365</v>
      </c>
      <c r="C20" s="212"/>
      <c r="D20" s="213"/>
      <c r="E20" s="207">
        <v>34884</v>
      </c>
      <c r="F20" s="208"/>
      <c r="G20" s="209"/>
    </row>
    <row r="21" spans="1:7" ht="21" customHeight="1" x14ac:dyDescent="0.25">
      <c r="A21" s="218"/>
      <c r="B21" s="212" t="s">
        <v>366</v>
      </c>
      <c r="C21" s="212"/>
      <c r="D21" s="213"/>
      <c r="E21" s="207">
        <v>10333</v>
      </c>
      <c r="F21" s="208"/>
      <c r="G21" s="209"/>
    </row>
    <row r="22" spans="1:7" ht="21" customHeight="1" x14ac:dyDescent="0.25">
      <c r="A22" s="218"/>
      <c r="B22" s="212" t="s">
        <v>367</v>
      </c>
      <c r="C22" s="212"/>
      <c r="D22" s="213"/>
      <c r="E22" s="207">
        <v>138197668</v>
      </c>
      <c r="F22" s="208"/>
      <c r="G22" s="209"/>
    </row>
    <row r="23" spans="1:7" ht="21" customHeight="1" x14ac:dyDescent="0.25">
      <c r="A23" s="218"/>
      <c r="B23" s="212" t="s">
        <v>368</v>
      </c>
      <c r="C23" s="212"/>
      <c r="D23" s="213"/>
      <c r="E23" s="207">
        <v>12038099</v>
      </c>
      <c r="F23" s="208"/>
      <c r="G23" s="209"/>
    </row>
    <row r="24" spans="1:7" ht="21" customHeight="1" x14ac:dyDescent="0.25">
      <c r="A24" s="218"/>
      <c r="B24" s="212" t="s">
        <v>369</v>
      </c>
      <c r="C24" s="212"/>
      <c r="D24" s="213"/>
      <c r="E24" s="207">
        <v>308341</v>
      </c>
      <c r="F24" s="208"/>
      <c r="G24" s="209"/>
    </row>
    <row r="25" spans="1:7" ht="21" customHeight="1" x14ac:dyDescent="0.25">
      <c r="A25" s="218"/>
      <c r="B25" s="212" t="s">
        <v>370</v>
      </c>
      <c r="C25" s="212"/>
      <c r="D25" s="213"/>
      <c r="E25" s="207">
        <v>81016829</v>
      </c>
      <c r="F25" s="208"/>
      <c r="G25" s="209"/>
    </row>
    <row r="26" spans="1:7" ht="21" customHeight="1" x14ac:dyDescent="0.25">
      <c r="A26" s="218"/>
      <c r="B26" s="212" t="s">
        <v>371</v>
      </c>
      <c r="C26" s="212"/>
      <c r="D26" s="213"/>
      <c r="E26" s="207">
        <v>84462</v>
      </c>
      <c r="F26" s="208"/>
      <c r="G26" s="209"/>
    </row>
    <row r="27" spans="1:7" ht="21" customHeight="1" x14ac:dyDescent="0.25">
      <c r="A27" s="218"/>
      <c r="B27" s="212" t="s">
        <v>372</v>
      </c>
      <c r="C27" s="212"/>
      <c r="D27" s="213"/>
      <c r="E27" s="207">
        <v>906640</v>
      </c>
      <c r="F27" s="208"/>
      <c r="G27" s="209"/>
    </row>
    <row r="28" spans="1:7" ht="21" customHeight="1" x14ac:dyDescent="0.25">
      <c r="A28" s="218"/>
      <c r="B28" s="212" t="s">
        <v>373</v>
      </c>
      <c r="C28" s="212"/>
      <c r="D28" s="213"/>
      <c r="E28" s="207">
        <v>1140934</v>
      </c>
      <c r="F28" s="208"/>
      <c r="G28" s="209"/>
    </row>
    <row r="29" spans="1:7" ht="21" customHeight="1" x14ac:dyDescent="0.25">
      <c r="A29" s="218"/>
      <c r="B29" s="212" t="s">
        <v>374</v>
      </c>
      <c r="C29" s="212"/>
      <c r="D29" s="213"/>
      <c r="E29" s="207">
        <v>1185670</v>
      </c>
      <c r="F29" s="208"/>
      <c r="G29" s="209"/>
    </row>
    <row r="30" spans="1:7" ht="21" customHeight="1" x14ac:dyDescent="0.25">
      <c r="A30" s="218"/>
      <c r="B30" s="212" t="s">
        <v>375</v>
      </c>
      <c r="C30" s="212"/>
      <c r="D30" s="213"/>
      <c r="E30" s="207">
        <v>932754</v>
      </c>
      <c r="F30" s="208"/>
      <c r="G30" s="209"/>
    </row>
    <row r="31" spans="1:7" ht="21" customHeight="1" x14ac:dyDescent="0.25">
      <c r="A31" s="218"/>
      <c r="B31" s="212" t="s">
        <v>376</v>
      </c>
      <c r="C31" s="212"/>
      <c r="D31" s="213"/>
      <c r="E31" s="207">
        <v>269385</v>
      </c>
      <c r="F31" s="208"/>
      <c r="G31" s="209"/>
    </row>
    <row r="32" spans="1:7" ht="21" customHeight="1" x14ac:dyDescent="0.25">
      <c r="A32" s="218"/>
      <c r="B32" s="212" t="s">
        <v>377</v>
      </c>
      <c r="C32" s="212"/>
      <c r="D32" s="213"/>
      <c r="E32" s="207">
        <v>51238</v>
      </c>
      <c r="F32" s="208"/>
      <c r="G32" s="209"/>
    </row>
    <row r="33" spans="1:7" ht="21" customHeight="1" x14ac:dyDescent="0.25">
      <c r="A33" s="218"/>
      <c r="B33" s="212" t="s">
        <v>378</v>
      </c>
      <c r="C33" s="212"/>
      <c r="D33" s="213"/>
      <c r="E33" s="207">
        <v>1600451</v>
      </c>
      <c r="F33" s="208"/>
      <c r="G33" s="209"/>
    </row>
    <row r="34" spans="1:7" ht="21" customHeight="1" x14ac:dyDescent="0.25">
      <c r="A34" s="218"/>
      <c r="B34" s="212" t="s">
        <v>379</v>
      </c>
      <c r="C34" s="212"/>
      <c r="D34" s="213"/>
      <c r="E34" s="207">
        <v>2132801</v>
      </c>
      <c r="F34" s="208"/>
      <c r="G34" s="209"/>
    </row>
    <row r="35" spans="1:7" ht="21" customHeight="1" x14ac:dyDescent="0.25">
      <c r="A35" s="218"/>
      <c r="B35" s="212" t="s">
        <v>380</v>
      </c>
      <c r="C35" s="212"/>
      <c r="D35" s="213"/>
      <c r="E35" s="207">
        <v>18062361</v>
      </c>
      <c r="F35" s="208"/>
      <c r="G35" s="209"/>
    </row>
    <row r="36" spans="1:7" ht="21" customHeight="1" x14ac:dyDescent="0.25">
      <c r="A36" s="218"/>
      <c r="B36" s="212" t="s">
        <v>381</v>
      </c>
      <c r="C36" s="212"/>
      <c r="D36" s="213"/>
      <c r="E36" s="207">
        <v>994104</v>
      </c>
      <c r="F36" s="208"/>
      <c r="G36" s="209"/>
    </row>
    <row r="37" spans="1:7" ht="21" customHeight="1" x14ac:dyDescent="0.25">
      <c r="A37" s="218"/>
      <c r="B37" s="212" t="s">
        <v>382</v>
      </c>
      <c r="C37" s="212"/>
      <c r="D37" s="213"/>
      <c r="E37" s="207">
        <v>1959263</v>
      </c>
      <c r="F37" s="208"/>
      <c r="G37" s="209"/>
    </row>
    <row r="38" spans="1:7" ht="21" customHeight="1" x14ac:dyDescent="0.25">
      <c r="A38" s="218"/>
      <c r="B38" s="212" t="s">
        <v>383</v>
      </c>
      <c r="C38" s="212"/>
      <c r="D38" s="213"/>
      <c r="E38" s="207">
        <v>3757546</v>
      </c>
      <c r="F38" s="208"/>
      <c r="G38" s="209"/>
    </row>
    <row r="39" spans="1:7" ht="21" customHeight="1" x14ac:dyDescent="0.25">
      <c r="A39" s="218"/>
      <c r="B39" s="212" t="s">
        <v>384</v>
      </c>
      <c r="C39" s="212"/>
      <c r="D39" s="213"/>
      <c r="E39" s="207">
        <v>12076</v>
      </c>
      <c r="F39" s="208"/>
      <c r="G39" s="209"/>
    </row>
    <row r="40" spans="1:7" ht="21" customHeight="1" x14ac:dyDescent="0.25">
      <c r="A40" s="218"/>
      <c r="B40" s="212" t="s">
        <v>385</v>
      </c>
      <c r="C40" s="212"/>
      <c r="D40" s="213"/>
      <c r="E40" s="207">
        <v>2122220</v>
      </c>
      <c r="F40" s="208"/>
      <c r="G40" s="209"/>
    </row>
    <row r="41" spans="1:7" ht="21" customHeight="1" x14ac:dyDescent="0.25">
      <c r="A41" s="218"/>
      <c r="B41" s="212" t="s">
        <v>386</v>
      </c>
      <c r="C41" s="212"/>
      <c r="D41" s="213"/>
      <c r="E41" s="207">
        <v>35192718</v>
      </c>
      <c r="F41" s="208"/>
      <c r="G41" s="209"/>
    </row>
    <row r="42" spans="1:7" ht="21" customHeight="1" x14ac:dyDescent="0.25">
      <c r="A42" s="218"/>
      <c r="B42" s="212" t="s">
        <v>387</v>
      </c>
      <c r="C42" s="212"/>
      <c r="D42" s="213"/>
      <c r="E42" s="207">
        <v>4697368</v>
      </c>
      <c r="F42" s="208"/>
      <c r="G42" s="209"/>
    </row>
    <row r="43" spans="1:7" ht="21" customHeight="1" x14ac:dyDescent="0.25">
      <c r="A43" s="218" t="s">
        <v>388</v>
      </c>
      <c r="B43" s="212"/>
      <c r="C43" s="212"/>
      <c r="D43" s="217"/>
      <c r="E43" s="207"/>
      <c r="F43" s="208">
        <f>SUM(E44:E57)</f>
        <v>1384416927</v>
      </c>
      <c r="G43" s="209"/>
    </row>
    <row r="44" spans="1:7" ht="21" customHeight="1" x14ac:dyDescent="0.25">
      <c r="A44" s="218"/>
      <c r="B44" s="212" t="s">
        <v>389</v>
      </c>
      <c r="C44" s="212"/>
      <c r="D44" s="213"/>
      <c r="E44" s="207">
        <v>29900000</v>
      </c>
      <c r="F44" s="208"/>
      <c r="G44" s="209"/>
    </row>
    <row r="45" spans="1:7" ht="21" customHeight="1" x14ac:dyDescent="0.25">
      <c r="A45" s="218"/>
      <c r="B45" s="212" t="s">
        <v>390</v>
      </c>
      <c r="C45" s="212"/>
      <c r="D45" s="213"/>
      <c r="E45" s="207">
        <v>150000000</v>
      </c>
      <c r="F45" s="208"/>
      <c r="G45" s="209"/>
    </row>
    <row r="46" spans="1:7" ht="21" customHeight="1" x14ac:dyDescent="0.25">
      <c r="A46" s="218"/>
      <c r="B46" s="212" t="s">
        <v>391</v>
      </c>
      <c r="C46" s="212"/>
      <c r="D46" s="213"/>
      <c r="E46" s="207">
        <v>9585580</v>
      </c>
      <c r="F46" s="208"/>
      <c r="G46" s="209"/>
    </row>
    <row r="47" spans="1:7" ht="21" customHeight="1" x14ac:dyDescent="0.25">
      <c r="A47" s="218"/>
      <c r="B47" s="212" t="s">
        <v>392</v>
      </c>
      <c r="C47" s="212"/>
      <c r="D47" s="213"/>
      <c r="E47" s="207">
        <v>8262256</v>
      </c>
      <c r="F47" s="208"/>
      <c r="G47" s="209"/>
    </row>
    <row r="48" spans="1:7" ht="21" customHeight="1" x14ac:dyDescent="0.25">
      <c r="A48" s="218"/>
      <c r="B48" s="212" t="s">
        <v>393</v>
      </c>
      <c r="C48" s="212"/>
      <c r="D48" s="213"/>
      <c r="E48" s="207">
        <v>52730000</v>
      </c>
      <c r="F48" s="208"/>
      <c r="G48" s="209"/>
    </row>
    <row r="49" spans="1:7" ht="21" customHeight="1" x14ac:dyDescent="0.25">
      <c r="A49" s="218"/>
      <c r="B49" s="212" t="s">
        <v>394</v>
      </c>
      <c r="C49" s="212"/>
      <c r="D49" s="213"/>
      <c r="E49" s="207">
        <v>1170000</v>
      </c>
      <c r="F49" s="208"/>
      <c r="G49" s="209"/>
    </row>
    <row r="50" spans="1:7" ht="21" customHeight="1" x14ac:dyDescent="0.25">
      <c r="A50" s="218"/>
      <c r="B50" s="212" t="s">
        <v>395</v>
      </c>
      <c r="C50" s="212"/>
      <c r="D50" s="213"/>
      <c r="E50" s="207">
        <v>146410000</v>
      </c>
      <c r="F50" s="208"/>
      <c r="G50" s="209"/>
    </row>
    <row r="51" spans="1:7" ht="21" customHeight="1" x14ac:dyDescent="0.25">
      <c r="A51" s="218"/>
      <c r="B51" s="212" t="s">
        <v>396</v>
      </c>
      <c r="C51" s="212"/>
      <c r="D51" s="213"/>
      <c r="E51" s="207">
        <v>69979091</v>
      </c>
      <c r="F51" s="208"/>
      <c r="G51" s="209"/>
    </row>
    <row r="52" spans="1:7" ht="21" customHeight="1" x14ac:dyDescent="0.25">
      <c r="A52" s="218"/>
      <c r="B52" s="212" t="s">
        <v>397</v>
      </c>
      <c r="C52" s="212"/>
      <c r="D52" s="213"/>
      <c r="E52" s="207">
        <v>53900000</v>
      </c>
      <c r="F52" s="208"/>
      <c r="G52" s="209"/>
    </row>
    <row r="53" spans="1:7" ht="21" customHeight="1" x14ac:dyDescent="0.25">
      <c r="A53" s="218"/>
      <c r="B53" s="212" t="s">
        <v>398</v>
      </c>
      <c r="C53" s="212"/>
      <c r="D53" s="213"/>
      <c r="E53" s="207">
        <v>688990000</v>
      </c>
      <c r="F53" s="208"/>
      <c r="G53" s="209"/>
    </row>
    <row r="54" spans="1:7" ht="21" customHeight="1" x14ac:dyDescent="0.25">
      <c r="A54" s="218"/>
      <c r="B54" s="212" t="s">
        <v>399</v>
      </c>
      <c r="C54" s="212"/>
      <c r="D54" s="213"/>
      <c r="E54" s="207">
        <v>29000000</v>
      </c>
      <c r="F54" s="208"/>
      <c r="G54" s="209"/>
    </row>
    <row r="55" spans="1:7" ht="21" customHeight="1" x14ac:dyDescent="0.25">
      <c r="A55" s="218"/>
      <c r="B55" s="212" t="s">
        <v>400</v>
      </c>
      <c r="C55" s="212"/>
      <c r="D55" s="213"/>
      <c r="E55" s="207">
        <v>26400000</v>
      </c>
      <c r="F55" s="208"/>
      <c r="G55" s="209"/>
    </row>
    <row r="56" spans="1:7" ht="21" customHeight="1" x14ac:dyDescent="0.25">
      <c r="A56" s="218"/>
      <c r="B56" s="212" t="s">
        <v>401</v>
      </c>
      <c r="C56" s="212"/>
      <c r="D56" s="213"/>
      <c r="E56" s="207">
        <v>74590000</v>
      </c>
      <c r="F56" s="208"/>
      <c r="G56" s="209"/>
    </row>
    <row r="57" spans="1:7" ht="21" customHeight="1" x14ac:dyDescent="0.25">
      <c r="A57" s="218"/>
      <c r="B57" s="212" t="s">
        <v>402</v>
      </c>
      <c r="C57" s="212"/>
      <c r="D57" s="213"/>
      <c r="E57" s="207">
        <v>43500000</v>
      </c>
      <c r="F57" s="208"/>
      <c r="G57" s="209"/>
    </row>
    <row r="58" spans="1:7" ht="21" customHeight="1" x14ac:dyDescent="0.25">
      <c r="A58" s="218" t="s">
        <v>403</v>
      </c>
      <c r="B58" s="212"/>
      <c r="C58" s="212"/>
      <c r="D58" s="213"/>
      <c r="E58" s="207"/>
      <c r="F58" s="208">
        <f>SUM(E59:E61)</f>
        <v>624046</v>
      </c>
      <c r="G58" s="209"/>
    </row>
    <row r="59" spans="1:7" ht="21" customHeight="1" x14ac:dyDescent="0.25">
      <c r="A59" s="218"/>
      <c r="B59" s="212" t="s">
        <v>404</v>
      </c>
      <c r="C59" s="212"/>
      <c r="D59" s="213"/>
      <c r="E59" s="207">
        <v>37194</v>
      </c>
      <c r="F59" s="208"/>
      <c r="G59" s="209"/>
    </row>
    <row r="60" spans="1:7" ht="21" customHeight="1" x14ac:dyDescent="0.25">
      <c r="A60" s="218"/>
      <c r="B60" s="212" t="s">
        <v>405</v>
      </c>
      <c r="C60" s="212"/>
      <c r="D60" s="213"/>
      <c r="E60" s="207">
        <v>2306</v>
      </c>
      <c r="F60" s="208"/>
      <c r="G60" s="209"/>
    </row>
    <row r="61" spans="1:7" ht="21" customHeight="1" x14ac:dyDescent="0.25">
      <c r="A61" s="218"/>
      <c r="B61" s="212" t="s">
        <v>406</v>
      </c>
      <c r="C61" s="212"/>
      <c r="D61" s="213"/>
      <c r="E61" s="207">
        <v>584546</v>
      </c>
      <c r="F61" s="208"/>
      <c r="G61" s="209"/>
    </row>
    <row r="62" spans="1:7" ht="21" customHeight="1" x14ac:dyDescent="0.25">
      <c r="A62" s="219" t="s">
        <v>407</v>
      </c>
      <c r="B62" s="220"/>
      <c r="C62" s="221"/>
      <c r="D62" s="213"/>
      <c r="E62" s="207"/>
      <c r="F62" s="208" t="s">
        <v>408</v>
      </c>
      <c r="G62" s="209">
        <f>SUM(F63+F66)</f>
        <v>19036655</v>
      </c>
    </row>
    <row r="63" spans="1:7" ht="21" customHeight="1" x14ac:dyDescent="0.25">
      <c r="A63" s="368" t="s">
        <v>409</v>
      </c>
      <c r="B63" s="369"/>
      <c r="C63" s="369"/>
      <c r="D63" s="369"/>
      <c r="E63" s="207" t="s">
        <v>408</v>
      </c>
      <c r="F63" s="208">
        <f>SUM(E64:E65)</f>
        <v>12123060</v>
      </c>
      <c r="G63" s="209"/>
    </row>
    <row r="64" spans="1:7" ht="21" customHeight="1" x14ac:dyDescent="0.25">
      <c r="A64" s="222"/>
      <c r="B64" s="223" t="s">
        <v>410</v>
      </c>
      <c r="C64" s="224"/>
      <c r="D64" s="223"/>
      <c r="E64" s="225">
        <v>11626459</v>
      </c>
      <c r="F64" s="208"/>
      <c r="G64" s="209"/>
    </row>
    <row r="65" spans="1:7" ht="20.25" customHeight="1" x14ac:dyDescent="0.25">
      <c r="A65" s="222"/>
      <c r="B65" s="223" t="s">
        <v>411</v>
      </c>
      <c r="C65" s="224"/>
      <c r="D65" s="223"/>
      <c r="E65" s="225">
        <v>496601</v>
      </c>
      <c r="F65" s="208"/>
      <c r="G65" s="209"/>
    </row>
    <row r="66" spans="1:7" ht="20.25" customHeight="1" x14ac:dyDescent="0.25">
      <c r="A66" s="226" t="s">
        <v>412</v>
      </c>
      <c r="B66" s="227"/>
      <c r="C66" s="228"/>
      <c r="D66" s="223"/>
      <c r="E66" s="225"/>
      <c r="F66" s="208">
        <f>F67+F75+F76+F77+F78+F80+F79+F81</f>
        <v>6913595</v>
      </c>
      <c r="G66" s="209"/>
    </row>
    <row r="67" spans="1:7" s="231" customFormat="1" ht="21" customHeight="1" x14ac:dyDescent="0.25">
      <c r="A67" s="229" t="s">
        <v>413</v>
      </c>
      <c r="B67" s="230"/>
      <c r="C67" s="230"/>
      <c r="D67" s="230"/>
      <c r="E67" s="207" t="s">
        <v>408</v>
      </c>
      <c r="F67" s="208">
        <f>SUM(E68:E74)</f>
        <v>5218849</v>
      </c>
      <c r="G67" s="209"/>
    </row>
    <row r="68" spans="1:7" s="231" customFormat="1" ht="21" customHeight="1" x14ac:dyDescent="0.25">
      <c r="A68" s="232"/>
      <c r="B68" s="233" t="s">
        <v>414</v>
      </c>
      <c r="C68" s="234"/>
      <c r="D68" s="235"/>
      <c r="E68" s="216">
        <v>0</v>
      </c>
      <c r="F68" s="208"/>
      <c r="G68" s="209"/>
    </row>
    <row r="69" spans="1:7" s="231" customFormat="1" ht="21" customHeight="1" x14ac:dyDescent="0.25">
      <c r="A69" s="232"/>
      <c r="B69" s="233" t="s">
        <v>415</v>
      </c>
      <c r="C69" s="234"/>
      <c r="D69" s="235"/>
      <c r="E69" s="207">
        <v>9600</v>
      </c>
      <c r="F69" s="208"/>
      <c r="G69" s="209"/>
    </row>
    <row r="70" spans="1:7" s="231" customFormat="1" ht="21" customHeight="1" x14ac:dyDescent="0.25">
      <c r="A70" s="232"/>
      <c r="B70" s="221" t="s">
        <v>416</v>
      </c>
      <c r="C70" s="221"/>
      <c r="D70" s="213"/>
      <c r="E70" s="207">
        <v>4298284</v>
      </c>
      <c r="F70" s="208"/>
      <c r="G70" s="209"/>
    </row>
    <row r="71" spans="1:7" s="231" customFormat="1" ht="21" customHeight="1" x14ac:dyDescent="0.25">
      <c r="A71" s="232"/>
      <c r="B71" s="233" t="s">
        <v>417</v>
      </c>
      <c r="C71" s="234"/>
      <c r="D71" s="235"/>
      <c r="E71" s="207">
        <v>92372</v>
      </c>
      <c r="F71" s="208"/>
      <c r="G71" s="209"/>
    </row>
    <row r="72" spans="1:7" s="231" customFormat="1" ht="21" customHeight="1" x14ac:dyDescent="0.25">
      <c r="A72" s="236"/>
      <c r="B72" s="233" t="s">
        <v>418</v>
      </c>
      <c r="C72" s="234"/>
      <c r="D72" s="235"/>
      <c r="E72" s="237">
        <v>132000</v>
      </c>
      <c r="F72" s="208"/>
      <c r="G72" s="209"/>
    </row>
    <row r="73" spans="1:7" s="231" customFormat="1" ht="21" customHeight="1" x14ac:dyDescent="0.25">
      <c r="A73" s="236"/>
      <c r="B73" s="233" t="s">
        <v>419</v>
      </c>
      <c r="C73" s="234"/>
      <c r="D73" s="235"/>
      <c r="E73" s="237">
        <v>120000</v>
      </c>
      <c r="F73" s="208"/>
      <c r="G73" s="209"/>
    </row>
    <row r="74" spans="1:7" s="231" customFormat="1" ht="21" customHeight="1" x14ac:dyDescent="0.25">
      <c r="A74" s="236"/>
      <c r="B74" s="233" t="s">
        <v>420</v>
      </c>
      <c r="C74" s="234"/>
      <c r="D74" s="235"/>
      <c r="E74" s="237">
        <v>566593</v>
      </c>
      <c r="F74" s="208"/>
      <c r="G74" s="209"/>
    </row>
    <row r="75" spans="1:7" ht="21" customHeight="1" x14ac:dyDescent="0.25">
      <c r="A75" s="229" t="s">
        <v>421</v>
      </c>
      <c r="B75" s="238"/>
      <c r="C75" s="221"/>
      <c r="D75" s="213"/>
      <c r="E75" s="239"/>
      <c r="F75" s="208">
        <v>241753</v>
      </c>
      <c r="G75" s="209"/>
    </row>
    <row r="76" spans="1:7" s="243" customFormat="1" ht="21" customHeight="1" x14ac:dyDescent="0.25">
      <c r="A76" s="240" t="s">
        <v>422</v>
      </c>
      <c r="B76" s="233"/>
      <c r="C76" s="234"/>
      <c r="D76" s="235"/>
      <c r="E76" s="241"/>
      <c r="F76" s="216">
        <v>20272</v>
      </c>
      <c r="G76" s="242"/>
    </row>
    <row r="77" spans="1:7" s="243" customFormat="1" ht="21" customHeight="1" x14ac:dyDescent="0.25">
      <c r="A77" s="240" t="s">
        <v>423</v>
      </c>
      <c r="B77" s="233"/>
      <c r="C77" s="234"/>
      <c r="D77" s="235"/>
      <c r="E77" s="241"/>
      <c r="F77" s="216">
        <v>38637</v>
      </c>
      <c r="G77" s="242"/>
    </row>
    <row r="78" spans="1:7" s="243" customFormat="1" ht="21" customHeight="1" x14ac:dyDescent="0.25">
      <c r="A78" s="240" t="s">
        <v>424</v>
      </c>
      <c r="B78" s="233"/>
      <c r="C78" s="234"/>
      <c r="D78" s="235"/>
      <c r="E78" s="207"/>
      <c r="F78" s="216">
        <v>436643</v>
      </c>
      <c r="G78" s="242"/>
    </row>
    <row r="79" spans="1:7" s="243" customFormat="1" ht="21" customHeight="1" x14ac:dyDescent="0.25">
      <c r="A79" s="240" t="s">
        <v>425</v>
      </c>
      <c r="B79" s="233"/>
      <c r="C79" s="234"/>
      <c r="D79" s="235"/>
      <c r="E79" s="207"/>
      <c r="F79" s="216">
        <v>0</v>
      </c>
      <c r="G79" s="242"/>
    </row>
    <row r="80" spans="1:7" s="243" customFormat="1" ht="21" customHeight="1" x14ac:dyDescent="0.25">
      <c r="A80" s="240" t="s">
        <v>426</v>
      </c>
      <c r="B80" s="233"/>
      <c r="C80" s="234"/>
      <c r="D80" s="235"/>
      <c r="E80" s="207"/>
      <c r="F80" s="216">
        <v>251800</v>
      </c>
      <c r="G80" s="242"/>
    </row>
    <row r="81" spans="1:8" s="243" customFormat="1" ht="21" customHeight="1" x14ac:dyDescent="0.25">
      <c r="A81" s="240" t="s">
        <v>427</v>
      </c>
      <c r="B81" s="233"/>
      <c r="C81" s="234"/>
      <c r="D81" s="235"/>
      <c r="E81" s="207"/>
      <c r="F81" s="216">
        <v>705641</v>
      </c>
      <c r="G81" s="242"/>
    </row>
    <row r="82" spans="1:8" ht="21" customHeight="1" x14ac:dyDescent="0.25">
      <c r="A82" s="244" t="s">
        <v>428</v>
      </c>
      <c r="B82" s="238"/>
      <c r="C82" s="221"/>
      <c r="D82" s="213"/>
      <c r="E82" s="207"/>
      <c r="F82" s="208"/>
      <c r="G82" s="245">
        <f>SUM(F83:F85)</f>
        <v>0</v>
      </c>
    </row>
    <row r="83" spans="1:8" ht="21" customHeight="1" x14ac:dyDescent="0.25">
      <c r="A83" s="229" t="s">
        <v>429</v>
      </c>
      <c r="B83" s="246"/>
      <c r="C83" s="247"/>
      <c r="D83" s="248"/>
      <c r="E83" s="207"/>
      <c r="F83" s="216">
        <v>0</v>
      </c>
      <c r="G83" s="209"/>
      <c r="H83" s="249"/>
    </row>
    <row r="84" spans="1:8" ht="21" customHeight="1" x14ac:dyDescent="0.25">
      <c r="A84" s="229" t="s">
        <v>430</v>
      </c>
      <c r="B84" s="230"/>
      <c r="C84" s="238"/>
      <c r="D84" s="213"/>
      <c r="E84" s="230" t="s">
        <v>80</v>
      </c>
      <c r="F84" s="216">
        <v>0</v>
      </c>
      <c r="G84" s="209"/>
    </row>
    <row r="85" spans="1:8" ht="21" customHeight="1" x14ac:dyDescent="0.25">
      <c r="A85" s="232" t="s">
        <v>431</v>
      </c>
      <c r="B85" s="213"/>
      <c r="C85" s="238"/>
      <c r="D85" s="213"/>
      <c r="E85" s="230" t="s">
        <v>432</v>
      </c>
      <c r="F85" s="216">
        <v>0</v>
      </c>
      <c r="G85" s="209"/>
    </row>
    <row r="86" spans="1:8" ht="21" customHeight="1" x14ac:dyDescent="0.25">
      <c r="A86" s="232"/>
      <c r="B86" s="213" t="s">
        <v>433</v>
      </c>
      <c r="C86" s="238"/>
      <c r="D86" s="213"/>
      <c r="E86" s="230">
        <v>30000</v>
      </c>
      <c r="F86" s="208"/>
      <c r="G86" s="209"/>
    </row>
    <row r="87" spans="1:8" ht="21" customHeight="1" x14ac:dyDescent="0.25">
      <c r="A87" s="229" t="s">
        <v>434</v>
      </c>
      <c r="B87" s="250"/>
      <c r="C87" s="251"/>
      <c r="D87" s="252"/>
      <c r="E87" s="253"/>
      <c r="F87" s="230"/>
      <c r="G87" s="209">
        <f>F88+F108+F123</f>
        <v>395639420</v>
      </c>
    </row>
    <row r="88" spans="1:8" ht="21" customHeight="1" x14ac:dyDescent="0.25">
      <c r="A88" s="382" t="s">
        <v>435</v>
      </c>
      <c r="B88" s="383"/>
      <c r="C88" s="383"/>
      <c r="D88" s="383"/>
      <c r="E88" s="254"/>
      <c r="F88" s="255">
        <f>SUM(E89:E107)</f>
        <v>372639396</v>
      </c>
      <c r="G88" s="256"/>
    </row>
    <row r="89" spans="1:8" ht="21" customHeight="1" x14ac:dyDescent="0.25">
      <c r="A89" s="257"/>
      <c r="B89" s="258" t="s">
        <v>436</v>
      </c>
      <c r="C89" s="259"/>
      <c r="D89" s="260"/>
      <c r="E89" s="254">
        <v>935482</v>
      </c>
      <c r="F89" s="255"/>
      <c r="G89" s="256"/>
    </row>
    <row r="90" spans="1:8" ht="21" customHeight="1" x14ac:dyDescent="0.25">
      <c r="A90" s="257"/>
      <c r="B90" s="258" t="s">
        <v>437</v>
      </c>
      <c r="C90" s="259"/>
      <c r="D90" s="260"/>
      <c r="E90" s="254">
        <v>807000</v>
      </c>
      <c r="F90" s="255"/>
      <c r="G90" s="256"/>
    </row>
    <row r="91" spans="1:8" ht="21" customHeight="1" x14ac:dyDescent="0.25">
      <c r="A91" s="257"/>
      <c r="B91" s="258" t="s">
        <v>438</v>
      </c>
      <c r="C91" s="259"/>
      <c r="D91" s="260"/>
      <c r="E91" s="254">
        <v>32596000</v>
      </c>
      <c r="F91" s="255"/>
      <c r="G91" s="256"/>
    </row>
    <row r="92" spans="1:8" ht="21" customHeight="1" x14ac:dyDescent="0.25">
      <c r="A92" s="257"/>
      <c r="B92" s="258" t="s">
        <v>439</v>
      </c>
      <c r="C92" s="259"/>
      <c r="D92" s="260"/>
      <c r="E92" s="254">
        <v>20447114</v>
      </c>
      <c r="F92" s="255"/>
      <c r="G92" s="256"/>
    </row>
    <row r="93" spans="1:8" ht="21" customHeight="1" x14ac:dyDescent="0.25">
      <c r="A93" s="257"/>
      <c r="B93" s="258" t="s">
        <v>440</v>
      </c>
      <c r="C93" s="259"/>
      <c r="D93" s="260"/>
      <c r="E93" s="254">
        <v>31363500</v>
      </c>
      <c r="F93" s="255"/>
      <c r="G93" s="256"/>
    </row>
    <row r="94" spans="1:8" ht="21" customHeight="1" x14ac:dyDescent="0.25">
      <c r="A94" s="257"/>
      <c r="B94" s="258" t="s">
        <v>441</v>
      </c>
      <c r="C94" s="259"/>
      <c r="D94" s="260"/>
      <c r="E94" s="254">
        <v>19760000</v>
      </c>
      <c r="F94" s="255"/>
      <c r="G94" s="256"/>
    </row>
    <row r="95" spans="1:8" ht="18.75" customHeight="1" x14ac:dyDescent="0.25">
      <c r="A95" s="261"/>
      <c r="B95" s="258" t="s">
        <v>442</v>
      </c>
      <c r="C95" s="262"/>
      <c r="D95" s="263"/>
      <c r="E95" s="254">
        <v>23085000</v>
      </c>
      <c r="F95" s="255"/>
      <c r="G95" s="256"/>
    </row>
    <row r="96" spans="1:8" ht="18.75" customHeight="1" x14ac:dyDescent="0.25">
      <c r="A96" s="261"/>
      <c r="B96" s="258" t="s">
        <v>443</v>
      </c>
      <c r="C96" s="262"/>
      <c r="D96" s="263"/>
      <c r="E96" s="254">
        <v>10069600</v>
      </c>
      <c r="F96" s="255"/>
      <c r="G96" s="256"/>
    </row>
    <row r="97" spans="1:7" ht="18.75" customHeight="1" x14ac:dyDescent="0.25">
      <c r="A97" s="261"/>
      <c r="B97" s="258" t="s">
        <v>444</v>
      </c>
      <c r="C97" s="262"/>
      <c r="D97" s="263"/>
      <c r="E97" s="254">
        <v>24209000</v>
      </c>
      <c r="F97" s="255"/>
      <c r="G97" s="256"/>
    </row>
    <row r="98" spans="1:7" ht="18.75" customHeight="1" x14ac:dyDescent="0.25">
      <c r="A98" s="261"/>
      <c r="B98" s="258" t="s">
        <v>445</v>
      </c>
      <c r="C98" s="262"/>
      <c r="D98" s="263"/>
      <c r="E98" s="254">
        <v>18073000</v>
      </c>
      <c r="F98" s="255"/>
      <c r="G98" s="256"/>
    </row>
    <row r="99" spans="1:7" ht="18.75" customHeight="1" x14ac:dyDescent="0.25">
      <c r="A99" s="261"/>
      <c r="B99" s="258" t="s">
        <v>446</v>
      </c>
      <c r="C99" s="262"/>
      <c r="D99" s="263"/>
      <c r="E99" s="216">
        <v>0</v>
      </c>
      <c r="F99" s="255"/>
      <c r="G99" s="256"/>
    </row>
    <row r="100" spans="1:7" ht="18.75" customHeight="1" x14ac:dyDescent="0.25">
      <c r="A100" s="261"/>
      <c r="B100" s="258" t="s">
        <v>447</v>
      </c>
      <c r="C100" s="262"/>
      <c r="D100" s="263"/>
      <c r="E100" s="216">
        <v>0</v>
      </c>
      <c r="F100" s="255"/>
      <c r="G100" s="256"/>
    </row>
    <row r="101" spans="1:7" ht="18.75" customHeight="1" x14ac:dyDescent="0.25">
      <c r="A101" s="261"/>
      <c r="B101" s="258" t="s">
        <v>448</v>
      </c>
      <c r="C101" s="262"/>
      <c r="D101" s="263"/>
      <c r="E101" s="254">
        <v>20698000</v>
      </c>
      <c r="F101" s="255"/>
      <c r="G101" s="256"/>
    </row>
    <row r="102" spans="1:7" ht="18.75" customHeight="1" x14ac:dyDescent="0.25">
      <c r="A102" s="261"/>
      <c r="B102" s="258" t="s">
        <v>449</v>
      </c>
      <c r="C102" s="262"/>
      <c r="D102" s="263"/>
      <c r="E102" s="216">
        <v>0</v>
      </c>
      <c r="F102" s="255"/>
      <c r="G102" s="256"/>
    </row>
    <row r="103" spans="1:7" ht="18.75" customHeight="1" x14ac:dyDescent="0.25">
      <c r="A103" s="261"/>
      <c r="B103" s="258" t="s">
        <v>450</v>
      </c>
      <c r="C103" s="262"/>
      <c r="D103" s="263"/>
      <c r="E103" s="216">
        <v>20783200</v>
      </c>
      <c r="F103" s="255"/>
      <c r="G103" s="256"/>
    </row>
    <row r="104" spans="1:7" ht="18.75" customHeight="1" x14ac:dyDescent="0.25">
      <c r="A104" s="261"/>
      <c r="B104" s="258" t="s">
        <v>451</v>
      </c>
      <c r="C104" s="262"/>
      <c r="D104" s="263"/>
      <c r="E104" s="254">
        <v>31724000</v>
      </c>
      <c r="F104" s="255"/>
      <c r="G104" s="256"/>
    </row>
    <row r="105" spans="1:7" ht="18.75" customHeight="1" x14ac:dyDescent="0.25">
      <c r="A105" s="261"/>
      <c r="B105" s="258" t="s">
        <v>452</v>
      </c>
      <c r="C105" s="262"/>
      <c r="D105" s="263"/>
      <c r="E105" s="254">
        <v>22517000</v>
      </c>
      <c r="F105" s="255"/>
      <c r="G105" s="256"/>
    </row>
    <row r="106" spans="1:7" ht="18.75" customHeight="1" x14ac:dyDescent="0.25">
      <c r="A106" s="261"/>
      <c r="B106" s="258" t="s">
        <v>453</v>
      </c>
      <c r="C106" s="262"/>
      <c r="D106" s="263"/>
      <c r="E106" s="254">
        <v>29571500</v>
      </c>
      <c r="F106" s="255"/>
      <c r="G106" s="256"/>
    </row>
    <row r="107" spans="1:7" ht="18.75" customHeight="1" x14ac:dyDescent="0.25">
      <c r="A107" s="261"/>
      <c r="B107" s="258" t="s">
        <v>454</v>
      </c>
      <c r="C107" s="262"/>
      <c r="D107" s="263"/>
      <c r="E107" s="254">
        <v>66000000</v>
      </c>
      <c r="F107" s="255"/>
      <c r="G107" s="256"/>
    </row>
    <row r="108" spans="1:7" ht="18.75" customHeight="1" x14ac:dyDescent="0.25">
      <c r="A108" s="261" t="s">
        <v>455</v>
      </c>
      <c r="B108" s="262"/>
      <c r="C108" s="262"/>
      <c r="D108" s="263"/>
      <c r="E108" s="254"/>
      <c r="F108" s="255">
        <f>SUM(E109:E122)</f>
        <v>13716744</v>
      </c>
      <c r="G108" s="256"/>
    </row>
    <row r="109" spans="1:7" ht="18.75" customHeight="1" x14ac:dyDescent="0.25">
      <c r="A109" s="261"/>
      <c r="B109" s="262" t="s">
        <v>456</v>
      </c>
      <c r="C109" s="262"/>
      <c r="D109" s="263"/>
      <c r="E109" s="254">
        <v>136398</v>
      </c>
      <c r="F109" s="255"/>
      <c r="G109" s="256"/>
    </row>
    <row r="110" spans="1:7" ht="21" customHeight="1" x14ac:dyDescent="0.25">
      <c r="A110" s="261"/>
      <c r="B110" s="262" t="s">
        <v>457</v>
      </c>
      <c r="C110" s="262"/>
      <c r="D110" s="263"/>
      <c r="E110" s="254">
        <v>94125</v>
      </c>
      <c r="F110" s="255"/>
      <c r="G110" s="256"/>
    </row>
    <row r="111" spans="1:7" ht="21" customHeight="1" x14ac:dyDescent="0.25">
      <c r="A111" s="261"/>
      <c r="B111" s="262" t="s">
        <v>458</v>
      </c>
      <c r="C111" s="262"/>
      <c r="D111" s="263"/>
      <c r="E111" s="254">
        <v>2000000</v>
      </c>
      <c r="F111" s="255"/>
      <c r="G111" s="256"/>
    </row>
    <row r="112" spans="1:7" ht="21" customHeight="1" x14ac:dyDescent="0.25">
      <c r="A112" s="261"/>
      <c r="B112" s="262" t="s">
        <v>459</v>
      </c>
      <c r="C112" s="262"/>
      <c r="D112" s="263"/>
      <c r="E112" s="254">
        <v>2000000</v>
      </c>
      <c r="F112" s="255"/>
      <c r="G112" s="256"/>
    </row>
    <row r="113" spans="1:7" ht="21" customHeight="1" x14ac:dyDescent="0.25">
      <c r="A113" s="261"/>
      <c r="B113" s="262" t="s">
        <v>460</v>
      </c>
      <c r="C113" s="262"/>
      <c r="D113" s="263"/>
      <c r="E113" s="254">
        <v>250000</v>
      </c>
      <c r="F113" s="255"/>
      <c r="G113" s="256"/>
    </row>
    <row r="114" spans="1:7" ht="21" customHeight="1" x14ac:dyDescent="0.25">
      <c r="A114" s="261"/>
      <c r="B114" s="262" t="s">
        <v>461</v>
      </c>
      <c r="C114" s="262"/>
      <c r="D114" s="263"/>
      <c r="E114" s="254">
        <v>200000</v>
      </c>
      <c r="F114" s="255"/>
      <c r="G114" s="256"/>
    </row>
    <row r="115" spans="1:7" ht="21" customHeight="1" x14ac:dyDescent="0.25">
      <c r="A115" s="261"/>
      <c r="B115" s="262" t="s">
        <v>462</v>
      </c>
      <c r="C115" s="262"/>
      <c r="D115" s="263"/>
      <c r="E115" s="254">
        <v>2000000</v>
      </c>
      <c r="F115" s="255"/>
      <c r="G115" s="256"/>
    </row>
    <row r="116" spans="1:7" ht="21" customHeight="1" x14ac:dyDescent="0.25">
      <c r="A116" s="261"/>
      <c r="B116" s="262" t="s">
        <v>463</v>
      </c>
      <c r="C116" s="262"/>
      <c r="D116" s="263"/>
      <c r="E116" s="254">
        <v>2467221</v>
      </c>
      <c r="F116" s="255"/>
      <c r="G116" s="256"/>
    </row>
    <row r="117" spans="1:7" ht="21" customHeight="1" x14ac:dyDescent="0.25">
      <c r="A117" s="261"/>
      <c r="B117" s="262" t="s">
        <v>464</v>
      </c>
      <c r="C117" s="262"/>
      <c r="D117" s="263"/>
      <c r="E117" s="254">
        <v>569000</v>
      </c>
      <c r="F117" s="255"/>
      <c r="G117" s="256"/>
    </row>
    <row r="118" spans="1:7" ht="21" customHeight="1" x14ac:dyDescent="0.25">
      <c r="A118" s="261"/>
      <c r="B118" s="262" t="s">
        <v>465</v>
      </c>
      <c r="C118" s="262"/>
      <c r="D118" s="263"/>
      <c r="E118" s="254">
        <v>700000</v>
      </c>
      <c r="F118" s="255"/>
      <c r="G118" s="256"/>
    </row>
    <row r="119" spans="1:7" ht="21" customHeight="1" x14ac:dyDescent="0.25">
      <c r="A119" s="261"/>
      <c r="B119" s="262" t="s">
        <v>466</v>
      </c>
      <c r="C119" s="262"/>
      <c r="D119" s="263"/>
      <c r="E119" s="254">
        <v>1000000</v>
      </c>
      <c r="F119" s="255"/>
      <c r="G119" s="256"/>
    </row>
    <row r="120" spans="1:7" ht="21" customHeight="1" x14ac:dyDescent="0.25">
      <c r="A120" s="261"/>
      <c r="B120" s="262" t="s">
        <v>467</v>
      </c>
      <c r="C120" s="262"/>
      <c r="D120" s="263"/>
      <c r="E120" s="254">
        <v>100000</v>
      </c>
      <c r="F120" s="255"/>
      <c r="G120" s="256"/>
    </row>
    <row r="121" spans="1:7" ht="21" customHeight="1" x14ac:dyDescent="0.25">
      <c r="A121" s="261"/>
      <c r="B121" s="262" t="s">
        <v>468</v>
      </c>
      <c r="C121" s="262"/>
      <c r="D121" s="263"/>
      <c r="E121" s="254">
        <v>1200000</v>
      </c>
      <c r="F121" s="255"/>
      <c r="G121" s="256"/>
    </row>
    <row r="122" spans="1:7" ht="21" customHeight="1" x14ac:dyDescent="0.25">
      <c r="A122" s="261"/>
      <c r="B122" s="262" t="s">
        <v>469</v>
      </c>
      <c r="C122" s="262"/>
      <c r="D122" s="263"/>
      <c r="E122" s="254">
        <v>1000000</v>
      </c>
      <c r="F122" s="255"/>
      <c r="G122" s="256"/>
    </row>
    <row r="123" spans="1:7" ht="18.75" customHeight="1" x14ac:dyDescent="0.25">
      <c r="A123" s="261" t="s">
        <v>470</v>
      </c>
      <c r="B123" s="258"/>
      <c r="C123" s="262"/>
      <c r="D123" s="263"/>
      <c r="E123" s="254"/>
      <c r="F123" s="255">
        <v>9283280</v>
      </c>
      <c r="G123" s="256"/>
    </row>
    <row r="124" spans="1:7" ht="21" customHeight="1" x14ac:dyDescent="0.25">
      <c r="A124" s="264" t="s">
        <v>471</v>
      </c>
      <c r="B124" s="262"/>
      <c r="C124" s="262"/>
      <c r="D124" s="263"/>
      <c r="E124" s="254"/>
      <c r="F124" s="255"/>
      <c r="G124" s="256">
        <f>SUM(F125+F126+F165+F171)</f>
        <v>360647231</v>
      </c>
    </row>
    <row r="125" spans="1:7" ht="21" customHeight="1" x14ac:dyDescent="0.25">
      <c r="A125" s="257"/>
      <c r="B125" s="262" t="s">
        <v>472</v>
      </c>
      <c r="C125" s="262"/>
      <c r="D125" s="263"/>
      <c r="E125" s="254"/>
      <c r="F125" s="255">
        <v>203289277</v>
      </c>
      <c r="G125" s="256"/>
    </row>
    <row r="126" spans="1:7" ht="21" customHeight="1" x14ac:dyDescent="0.25">
      <c r="A126" s="257"/>
      <c r="B126" s="262" t="s">
        <v>473</v>
      </c>
      <c r="C126" s="265"/>
      <c r="D126" s="263"/>
      <c r="E126" s="254"/>
      <c r="F126" s="255">
        <f>E127+E140</f>
        <v>132549153</v>
      </c>
      <c r="G126" s="256"/>
    </row>
    <row r="127" spans="1:7" ht="21" customHeight="1" x14ac:dyDescent="0.25">
      <c r="A127" s="257" t="s">
        <v>474</v>
      </c>
      <c r="B127" s="262" t="s">
        <v>475</v>
      </c>
      <c r="C127" s="262"/>
      <c r="D127" s="263"/>
      <c r="E127" s="255">
        <f>SUM(E128:E139)</f>
        <v>61068321</v>
      </c>
      <c r="G127" s="256"/>
    </row>
    <row r="128" spans="1:7" ht="21" customHeight="1" x14ac:dyDescent="0.25">
      <c r="A128" s="261"/>
      <c r="B128" s="262"/>
      <c r="C128" s="262" t="s">
        <v>476</v>
      </c>
      <c r="D128" s="263"/>
      <c r="E128" s="267">
        <v>17052455</v>
      </c>
      <c r="F128" s="255"/>
      <c r="G128" s="256"/>
    </row>
    <row r="129" spans="1:7" ht="21" customHeight="1" x14ac:dyDescent="0.25">
      <c r="A129" s="261"/>
      <c r="B129" s="262"/>
      <c r="C129" s="262" t="s">
        <v>477</v>
      </c>
      <c r="D129" s="263"/>
      <c r="E129" s="267">
        <v>4770115</v>
      </c>
      <c r="F129" s="255"/>
      <c r="G129" s="256"/>
    </row>
    <row r="130" spans="1:7" ht="21" customHeight="1" x14ac:dyDescent="0.25">
      <c r="A130" s="261"/>
      <c r="B130" s="262"/>
      <c r="C130" s="262" t="s">
        <v>478</v>
      </c>
      <c r="D130" s="263"/>
      <c r="E130" s="267">
        <v>3070872</v>
      </c>
      <c r="F130" s="255"/>
      <c r="G130" s="256"/>
    </row>
    <row r="131" spans="1:7" ht="21" customHeight="1" x14ac:dyDescent="0.25">
      <c r="A131" s="261"/>
      <c r="B131" s="262"/>
      <c r="C131" s="262" t="s">
        <v>479</v>
      </c>
      <c r="D131" s="263"/>
      <c r="E131" s="267">
        <v>8000160</v>
      </c>
      <c r="F131" s="255"/>
      <c r="G131" s="256"/>
    </row>
    <row r="132" spans="1:7" ht="21" customHeight="1" x14ac:dyDescent="0.25">
      <c r="A132" s="261"/>
      <c r="B132" s="262"/>
      <c r="C132" s="262" t="s">
        <v>480</v>
      </c>
      <c r="D132" s="263"/>
      <c r="E132" s="267">
        <v>13867189</v>
      </c>
      <c r="F132" s="255"/>
      <c r="G132" s="256"/>
    </row>
    <row r="133" spans="1:7" ht="21" customHeight="1" x14ac:dyDescent="0.25">
      <c r="A133" s="261"/>
      <c r="B133" s="262"/>
      <c r="C133" s="262" t="s">
        <v>481</v>
      </c>
      <c r="D133" s="263"/>
      <c r="E133" s="267">
        <v>5961894</v>
      </c>
      <c r="F133" s="255"/>
      <c r="G133" s="256"/>
    </row>
    <row r="134" spans="1:7" ht="21" customHeight="1" x14ac:dyDescent="0.25">
      <c r="A134" s="261"/>
      <c r="B134" s="262"/>
      <c r="C134" s="262" t="s">
        <v>482</v>
      </c>
      <c r="D134" s="263"/>
      <c r="E134" s="267">
        <v>185988</v>
      </c>
      <c r="F134" s="255"/>
      <c r="G134" s="256"/>
    </row>
    <row r="135" spans="1:7" ht="21" customHeight="1" x14ac:dyDescent="0.25">
      <c r="A135" s="261"/>
      <c r="B135" s="262"/>
      <c r="C135" s="262" t="s">
        <v>483</v>
      </c>
      <c r="D135" s="263"/>
      <c r="E135" s="267">
        <v>4851707</v>
      </c>
      <c r="F135" s="255"/>
      <c r="G135" s="256"/>
    </row>
    <row r="136" spans="1:7" ht="19.5" customHeight="1" x14ac:dyDescent="0.25">
      <c r="A136" s="261"/>
      <c r="B136" s="262"/>
      <c r="C136" s="262" t="s">
        <v>484</v>
      </c>
      <c r="D136" s="263"/>
      <c r="E136" s="267">
        <v>158332</v>
      </c>
      <c r="F136" s="255"/>
      <c r="G136" s="256"/>
    </row>
    <row r="137" spans="1:7" ht="19.5" customHeight="1" x14ac:dyDescent="0.25">
      <c r="A137" s="261"/>
      <c r="B137" s="262"/>
      <c r="C137" s="262" t="s">
        <v>485</v>
      </c>
      <c r="D137" s="263"/>
      <c r="E137" s="267">
        <v>562900</v>
      </c>
      <c r="F137" s="255"/>
      <c r="G137" s="256"/>
    </row>
    <row r="138" spans="1:7" ht="19.5" customHeight="1" x14ac:dyDescent="0.25">
      <c r="A138" s="261"/>
      <c r="B138" s="262"/>
      <c r="C138" s="262" t="s">
        <v>486</v>
      </c>
      <c r="D138" s="263"/>
      <c r="E138" s="267">
        <v>2566080</v>
      </c>
      <c r="F138" s="255"/>
      <c r="G138" s="256"/>
    </row>
    <row r="139" spans="1:7" ht="19.5" customHeight="1" x14ac:dyDescent="0.25">
      <c r="A139" s="261"/>
      <c r="B139" s="262"/>
      <c r="C139" s="262" t="s">
        <v>487</v>
      </c>
      <c r="D139" s="263"/>
      <c r="E139" s="267">
        <v>20629</v>
      </c>
      <c r="F139" s="255"/>
      <c r="G139" s="256"/>
    </row>
    <row r="140" spans="1:7" ht="21" customHeight="1" x14ac:dyDescent="0.25">
      <c r="A140" s="261"/>
      <c r="B140" s="262" t="s">
        <v>488</v>
      </c>
      <c r="C140" s="265"/>
      <c r="D140" s="263"/>
      <c r="E140" s="255">
        <f>SUM(E141:E164)</f>
        <v>71480832</v>
      </c>
      <c r="G140" s="256"/>
    </row>
    <row r="141" spans="1:7" ht="21" customHeight="1" x14ac:dyDescent="0.25">
      <c r="A141" s="261"/>
      <c r="B141" s="262"/>
      <c r="C141" s="262" t="s">
        <v>476</v>
      </c>
      <c r="D141" s="263"/>
      <c r="E141" s="267">
        <v>1204183</v>
      </c>
      <c r="F141" s="255"/>
      <c r="G141" s="256"/>
    </row>
    <row r="142" spans="1:7" ht="21" customHeight="1" x14ac:dyDescent="0.25">
      <c r="A142" s="261"/>
      <c r="B142" s="262"/>
      <c r="C142" s="262" t="s">
        <v>477</v>
      </c>
      <c r="D142" s="263"/>
      <c r="E142" s="267">
        <v>2317029</v>
      </c>
      <c r="F142" s="255"/>
      <c r="G142" s="256"/>
    </row>
    <row r="143" spans="1:7" ht="21" customHeight="1" x14ac:dyDescent="0.25">
      <c r="A143" s="261"/>
      <c r="B143" s="262"/>
      <c r="C143" s="262" t="s">
        <v>489</v>
      </c>
      <c r="D143" s="263"/>
      <c r="E143" s="267">
        <v>1235140</v>
      </c>
      <c r="F143" s="255"/>
      <c r="G143" s="256"/>
    </row>
    <row r="144" spans="1:7" ht="21" customHeight="1" x14ac:dyDescent="0.25">
      <c r="A144" s="261"/>
      <c r="B144" s="262"/>
      <c r="C144" s="262" t="s">
        <v>490</v>
      </c>
      <c r="D144" s="263"/>
      <c r="E144" s="267">
        <v>2331319</v>
      </c>
      <c r="F144" s="255"/>
      <c r="G144" s="256"/>
    </row>
    <row r="145" spans="1:7" ht="21" customHeight="1" x14ac:dyDescent="0.25">
      <c r="A145" s="261"/>
      <c r="B145" s="262"/>
      <c r="C145" s="262" t="s">
        <v>491</v>
      </c>
      <c r="D145" s="263"/>
      <c r="E145" s="267">
        <v>9617417</v>
      </c>
      <c r="F145" s="255"/>
      <c r="G145" s="256"/>
    </row>
    <row r="146" spans="1:7" ht="21" customHeight="1" x14ac:dyDescent="0.25">
      <c r="A146" s="261"/>
      <c r="B146" s="262"/>
      <c r="C146" s="262" t="s">
        <v>492</v>
      </c>
      <c r="D146" s="263"/>
      <c r="E146" s="267">
        <v>9367774</v>
      </c>
      <c r="F146" s="255"/>
      <c r="G146" s="256"/>
    </row>
    <row r="147" spans="1:7" ht="21" customHeight="1" x14ac:dyDescent="0.25">
      <c r="A147" s="261"/>
      <c r="B147" s="262"/>
      <c r="C147" s="262" t="s">
        <v>493</v>
      </c>
      <c r="D147" s="263"/>
      <c r="E147" s="267">
        <v>828937</v>
      </c>
      <c r="F147" s="255"/>
      <c r="G147" s="256"/>
    </row>
    <row r="148" spans="1:7" ht="21" customHeight="1" x14ac:dyDescent="0.25">
      <c r="A148" s="261"/>
      <c r="B148" s="262"/>
      <c r="C148" s="262" t="s">
        <v>494</v>
      </c>
      <c r="D148" s="263"/>
      <c r="E148" s="267">
        <v>4760866</v>
      </c>
      <c r="F148" s="255"/>
      <c r="G148" s="256"/>
    </row>
    <row r="149" spans="1:7" ht="21" customHeight="1" x14ac:dyDescent="0.25">
      <c r="A149" s="261"/>
      <c r="B149" s="262"/>
      <c r="C149" s="262" t="s">
        <v>495</v>
      </c>
      <c r="D149" s="263"/>
      <c r="E149" s="267">
        <v>1720142</v>
      </c>
      <c r="F149" s="255"/>
      <c r="G149" s="256"/>
    </row>
    <row r="150" spans="1:7" ht="21" customHeight="1" x14ac:dyDescent="0.25">
      <c r="A150" s="261"/>
      <c r="B150" s="262"/>
      <c r="C150" s="262" t="s">
        <v>496</v>
      </c>
      <c r="D150" s="263"/>
      <c r="E150" s="267">
        <v>20609692</v>
      </c>
      <c r="F150" s="255"/>
      <c r="G150" s="256"/>
    </row>
    <row r="151" spans="1:7" ht="21" customHeight="1" x14ac:dyDescent="0.25">
      <c r="A151" s="261"/>
      <c r="B151" s="262"/>
      <c r="C151" s="262" t="s">
        <v>497</v>
      </c>
      <c r="D151" s="263"/>
      <c r="E151" s="267">
        <v>4070000</v>
      </c>
      <c r="F151" s="255"/>
      <c r="G151" s="256"/>
    </row>
    <row r="152" spans="1:7" ht="19.5" customHeight="1" x14ac:dyDescent="0.25">
      <c r="A152" s="261"/>
      <c r="B152" s="262"/>
      <c r="C152" s="262" t="s">
        <v>498</v>
      </c>
      <c r="D152" s="263"/>
      <c r="E152" s="267">
        <v>416076</v>
      </c>
      <c r="F152" s="255"/>
      <c r="G152" s="256"/>
    </row>
    <row r="153" spans="1:7" ht="19.5" customHeight="1" x14ac:dyDescent="0.25">
      <c r="A153" s="261"/>
      <c r="B153" s="262"/>
      <c r="C153" s="262" t="s">
        <v>499</v>
      </c>
      <c r="D153" s="263"/>
      <c r="E153" s="267">
        <v>1466637</v>
      </c>
      <c r="F153" s="255"/>
      <c r="G153" s="256"/>
    </row>
    <row r="154" spans="1:7" ht="19.5" customHeight="1" x14ac:dyDescent="0.25">
      <c r="A154" s="261"/>
      <c r="B154" s="262"/>
      <c r="C154" s="262" t="s">
        <v>500</v>
      </c>
      <c r="D154" s="263"/>
      <c r="E154" s="267">
        <v>125611</v>
      </c>
      <c r="F154" s="255"/>
      <c r="G154" s="256"/>
    </row>
    <row r="155" spans="1:7" ht="18.75" customHeight="1" x14ac:dyDescent="0.25">
      <c r="A155" s="261"/>
      <c r="B155" s="262"/>
      <c r="C155" s="262" t="s">
        <v>501</v>
      </c>
      <c r="D155" s="263"/>
      <c r="E155" s="267">
        <v>81708</v>
      </c>
      <c r="F155" s="255"/>
      <c r="G155" s="256"/>
    </row>
    <row r="156" spans="1:7" ht="18.75" customHeight="1" x14ac:dyDescent="0.25">
      <c r="A156" s="261"/>
      <c r="B156" s="262"/>
      <c r="C156" s="262" t="s">
        <v>502</v>
      </c>
      <c r="D156" s="263"/>
      <c r="E156" s="267">
        <v>7885527</v>
      </c>
      <c r="F156" s="255"/>
      <c r="G156" s="256"/>
    </row>
    <row r="157" spans="1:7" ht="18.75" customHeight="1" x14ac:dyDescent="0.25">
      <c r="A157" s="261"/>
      <c r="B157" s="262"/>
      <c r="C157" s="262" t="s">
        <v>503</v>
      </c>
      <c r="D157" s="263"/>
      <c r="E157" s="267">
        <v>1656997</v>
      </c>
      <c r="F157" s="255"/>
      <c r="G157" s="256"/>
    </row>
    <row r="158" spans="1:7" ht="18.75" customHeight="1" x14ac:dyDescent="0.25">
      <c r="A158" s="261"/>
      <c r="B158" s="262"/>
      <c r="C158" s="262" t="s">
        <v>504</v>
      </c>
      <c r="D158" s="263"/>
      <c r="E158" s="267">
        <v>42693</v>
      </c>
      <c r="F158" s="255"/>
      <c r="G158" s="256"/>
    </row>
    <row r="159" spans="1:7" ht="18.75" customHeight="1" x14ac:dyDescent="0.25">
      <c r="A159" s="261"/>
      <c r="B159" s="262"/>
      <c r="C159" s="262" t="s">
        <v>505</v>
      </c>
      <c r="D159" s="263"/>
      <c r="E159" s="267">
        <v>147719</v>
      </c>
      <c r="F159" s="255"/>
      <c r="G159" s="256"/>
    </row>
    <row r="160" spans="1:7" ht="18.75" customHeight="1" x14ac:dyDescent="0.25">
      <c r="A160" s="261"/>
      <c r="B160" s="262"/>
      <c r="C160" s="262" t="s">
        <v>506</v>
      </c>
      <c r="D160" s="263"/>
      <c r="E160" s="267">
        <v>59600</v>
      </c>
      <c r="F160" s="255"/>
      <c r="G160" s="256"/>
    </row>
    <row r="161" spans="1:7" ht="18.75" customHeight="1" x14ac:dyDescent="0.25">
      <c r="A161" s="261"/>
      <c r="B161" s="262"/>
      <c r="C161" s="262" t="s">
        <v>507</v>
      </c>
      <c r="D161" s="263"/>
      <c r="E161" s="267">
        <v>105629</v>
      </c>
      <c r="F161" s="255"/>
      <c r="G161" s="256"/>
    </row>
    <row r="162" spans="1:7" ht="18.75" customHeight="1" x14ac:dyDescent="0.25">
      <c r="A162" s="261"/>
      <c r="B162" s="262"/>
      <c r="C162" s="262" t="s">
        <v>508</v>
      </c>
      <c r="D162" s="263"/>
      <c r="E162" s="267">
        <v>407447</v>
      </c>
      <c r="F162" s="255"/>
      <c r="G162" s="256"/>
    </row>
    <row r="163" spans="1:7" ht="18.75" customHeight="1" x14ac:dyDescent="0.25">
      <c r="A163" s="261"/>
      <c r="B163" s="262"/>
      <c r="C163" s="262" t="s">
        <v>509</v>
      </c>
      <c r="D163" s="263"/>
      <c r="E163" s="267">
        <v>1003189</v>
      </c>
      <c r="F163" s="255"/>
      <c r="G163" s="256"/>
    </row>
    <row r="164" spans="1:7" ht="18.75" customHeight="1" x14ac:dyDescent="0.25">
      <c r="A164" s="261"/>
      <c r="B164" s="262"/>
      <c r="C164" s="262" t="s">
        <v>487</v>
      </c>
      <c r="D164" s="263"/>
      <c r="E164" s="267">
        <v>19500</v>
      </c>
      <c r="F164" s="255"/>
      <c r="G164" s="256"/>
    </row>
    <row r="165" spans="1:7" ht="18.75" customHeight="1" x14ac:dyDescent="0.25">
      <c r="A165" s="261" t="s">
        <v>510</v>
      </c>
      <c r="B165" s="262"/>
      <c r="C165" s="262"/>
      <c r="D165" s="263"/>
      <c r="E165" s="267"/>
      <c r="F165" s="268">
        <f>SUM(F166+F170)</f>
        <v>2706500</v>
      </c>
      <c r="G165" s="256"/>
    </row>
    <row r="166" spans="1:7" ht="21" customHeight="1" x14ac:dyDescent="0.25">
      <c r="A166" s="261"/>
      <c r="B166" s="262" t="s">
        <v>511</v>
      </c>
      <c r="C166" s="262"/>
      <c r="D166" s="263"/>
      <c r="F166" s="254">
        <f>SUM(E167:E169)</f>
        <v>2662900</v>
      </c>
      <c r="G166" s="256"/>
    </row>
    <row r="167" spans="1:7" ht="21" customHeight="1" x14ac:dyDescent="0.25">
      <c r="A167" s="261"/>
      <c r="B167" s="262"/>
      <c r="C167" s="262" t="s">
        <v>512</v>
      </c>
      <c r="D167" s="263"/>
      <c r="E167" s="267">
        <v>2425260</v>
      </c>
      <c r="F167" s="255"/>
      <c r="G167" s="256"/>
    </row>
    <row r="168" spans="1:7" ht="18.75" customHeight="1" x14ac:dyDescent="0.25">
      <c r="A168" s="261"/>
      <c r="B168" s="262"/>
      <c r="C168" s="262" t="s">
        <v>513</v>
      </c>
      <c r="D168" s="263"/>
      <c r="E168" s="267">
        <v>95205</v>
      </c>
      <c r="F168" s="255"/>
      <c r="G168" s="256"/>
    </row>
    <row r="169" spans="1:7" ht="18" customHeight="1" x14ac:dyDescent="0.25">
      <c r="A169" s="261"/>
      <c r="B169" s="262"/>
      <c r="C169" s="262" t="s">
        <v>514</v>
      </c>
      <c r="D169" s="263"/>
      <c r="E169" s="267">
        <v>142435</v>
      </c>
      <c r="F169" s="255"/>
      <c r="G169" s="256"/>
    </row>
    <row r="170" spans="1:7" ht="18.75" customHeight="1" x14ac:dyDescent="0.25">
      <c r="A170" s="261"/>
      <c r="B170" s="380" t="s">
        <v>515</v>
      </c>
      <c r="C170" s="380"/>
      <c r="D170" s="263"/>
      <c r="E170" s="267"/>
      <c r="F170" s="254">
        <v>43600</v>
      </c>
      <c r="G170" s="256"/>
    </row>
    <row r="171" spans="1:7" ht="18" customHeight="1" x14ac:dyDescent="0.25">
      <c r="A171" s="261" t="s">
        <v>516</v>
      </c>
      <c r="B171" s="262"/>
      <c r="C171" s="262"/>
      <c r="D171" s="263"/>
      <c r="E171" s="267"/>
      <c r="F171" s="268">
        <f>SUM(F172:F174)</f>
        <v>22102301</v>
      </c>
      <c r="G171" s="256"/>
    </row>
    <row r="172" spans="1:7" ht="18" customHeight="1" x14ac:dyDescent="0.25">
      <c r="A172" s="261"/>
      <c r="B172" s="262" t="s">
        <v>517</v>
      </c>
      <c r="C172" s="262"/>
      <c r="D172" s="263"/>
      <c r="E172" s="267" t="s">
        <v>80</v>
      </c>
      <c r="F172" s="254">
        <v>751200</v>
      </c>
      <c r="G172" s="256"/>
    </row>
    <row r="173" spans="1:7" ht="18" customHeight="1" x14ac:dyDescent="0.25">
      <c r="A173" s="261"/>
      <c r="B173" s="262" t="s">
        <v>518</v>
      </c>
      <c r="C173" s="262"/>
      <c r="D173" s="263"/>
      <c r="E173" s="267" t="s">
        <v>80</v>
      </c>
      <c r="F173" s="254">
        <v>223575</v>
      </c>
      <c r="G173" s="256"/>
    </row>
    <row r="174" spans="1:7" ht="18" customHeight="1" x14ac:dyDescent="0.25">
      <c r="A174" s="261"/>
      <c r="B174" s="262" t="s">
        <v>519</v>
      </c>
      <c r="C174" s="262"/>
      <c r="D174" s="263"/>
      <c r="F174" s="254">
        <f>SUM(E175:E189)</f>
        <v>21127526</v>
      </c>
      <c r="G174" s="256"/>
    </row>
    <row r="175" spans="1:7" ht="18" customHeight="1" x14ac:dyDescent="0.25">
      <c r="A175" s="261"/>
      <c r="B175" s="262"/>
      <c r="C175" s="262" t="s">
        <v>520</v>
      </c>
      <c r="D175" s="263"/>
      <c r="E175" s="267">
        <v>150012</v>
      </c>
      <c r="F175" s="255"/>
      <c r="G175" s="256"/>
    </row>
    <row r="176" spans="1:7" ht="18" customHeight="1" x14ac:dyDescent="0.25">
      <c r="A176" s="261"/>
      <c r="B176" s="262"/>
      <c r="C176" s="262" t="s">
        <v>521</v>
      </c>
      <c r="D176" s="263"/>
      <c r="E176" s="267">
        <v>45953</v>
      </c>
      <c r="F176" s="255"/>
      <c r="G176" s="256"/>
    </row>
    <row r="177" spans="1:7" ht="18" customHeight="1" x14ac:dyDescent="0.25">
      <c r="A177" s="261"/>
      <c r="B177" s="262"/>
      <c r="C177" s="262" t="s">
        <v>522</v>
      </c>
      <c r="D177" s="263"/>
      <c r="E177" s="267">
        <v>17128701</v>
      </c>
      <c r="F177" s="255"/>
      <c r="G177" s="256"/>
    </row>
    <row r="178" spans="1:7" ht="18" customHeight="1" x14ac:dyDescent="0.25">
      <c r="A178" s="261"/>
      <c r="B178" s="262"/>
      <c r="C178" s="262" t="s">
        <v>523</v>
      </c>
      <c r="D178" s="263"/>
      <c r="E178" s="267">
        <v>640407</v>
      </c>
      <c r="F178" s="255"/>
      <c r="G178" s="256"/>
    </row>
    <row r="179" spans="1:7" ht="18" customHeight="1" x14ac:dyDescent="0.25">
      <c r="A179" s="261"/>
      <c r="B179" s="262"/>
      <c r="C179" s="262" t="s">
        <v>524</v>
      </c>
      <c r="D179" s="263"/>
      <c r="E179" s="267">
        <v>499117</v>
      </c>
      <c r="F179" s="255"/>
      <c r="G179" s="256"/>
    </row>
    <row r="180" spans="1:7" ht="18" customHeight="1" x14ac:dyDescent="0.25">
      <c r="A180" s="261"/>
      <c r="B180" s="262"/>
      <c r="C180" s="262" t="s">
        <v>525</v>
      </c>
      <c r="D180" s="263"/>
      <c r="E180" s="267">
        <v>281021</v>
      </c>
      <c r="F180" s="255"/>
      <c r="G180" s="256"/>
    </row>
    <row r="181" spans="1:7" ht="18" customHeight="1" x14ac:dyDescent="0.25">
      <c r="A181" s="261"/>
      <c r="B181" s="262"/>
      <c r="C181" s="262" t="s">
        <v>526</v>
      </c>
      <c r="D181" s="263"/>
      <c r="E181" s="267">
        <v>247030</v>
      </c>
      <c r="F181" s="255"/>
      <c r="G181" s="256"/>
    </row>
    <row r="182" spans="1:7" ht="18" customHeight="1" x14ac:dyDescent="0.25">
      <c r="A182" s="261"/>
      <c r="B182" s="262"/>
      <c r="C182" s="262" t="s">
        <v>509</v>
      </c>
      <c r="D182" s="263"/>
      <c r="E182" s="267">
        <v>956338</v>
      </c>
      <c r="F182" s="255"/>
      <c r="G182" s="256"/>
    </row>
    <row r="183" spans="1:7" ht="18" customHeight="1" x14ac:dyDescent="0.25">
      <c r="A183" s="261"/>
      <c r="B183" s="262"/>
      <c r="C183" s="262" t="s">
        <v>527</v>
      </c>
      <c r="D183" s="263"/>
      <c r="E183" s="267">
        <v>81901</v>
      </c>
      <c r="F183" s="255"/>
      <c r="G183" s="256"/>
    </row>
    <row r="184" spans="1:7" ht="18" customHeight="1" x14ac:dyDescent="0.25">
      <c r="A184" s="261"/>
      <c r="B184" s="262"/>
      <c r="C184" s="262" t="s">
        <v>487</v>
      </c>
      <c r="D184" s="263"/>
      <c r="E184" s="267">
        <v>126565</v>
      </c>
      <c r="F184" s="255"/>
      <c r="G184" s="256"/>
    </row>
    <row r="185" spans="1:7" ht="18" customHeight="1" x14ac:dyDescent="0.25">
      <c r="A185" s="261"/>
      <c r="B185" s="262"/>
      <c r="C185" s="262" t="s">
        <v>528</v>
      </c>
      <c r="D185" s="263"/>
      <c r="E185" s="267">
        <v>20904</v>
      </c>
      <c r="F185" s="255"/>
      <c r="G185" s="256"/>
    </row>
    <row r="186" spans="1:7" ht="18" customHeight="1" x14ac:dyDescent="0.25">
      <c r="A186" s="261"/>
      <c r="B186" s="262"/>
      <c r="C186" s="262" t="s">
        <v>486</v>
      </c>
      <c r="D186" s="263"/>
      <c r="E186" s="267">
        <v>616580</v>
      </c>
      <c r="F186" s="255"/>
      <c r="G186" s="256"/>
    </row>
    <row r="187" spans="1:7" ht="18" customHeight="1" x14ac:dyDescent="0.25">
      <c r="A187" s="261"/>
      <c r="B187" s="262"/>
      <c r="C187" s="262" t="s">
        <v>529</v>
      </c>
      <c r="D187" s="263"/>
      <c r="E187" s="267">
        <v>235851</v>
      </c>
      <c r="F187" s="255"/>
      <c r="G187" s="256"/>
    </row>
    <row r="188" spans="1:7" ht="18" customHeight="1" x14ac:dyDescent="0.25">
      <c r="A188" s="261"/>
      <c r="B188" s="262"/>
      <c r="C188" s="262" t="s">
        <v>502</v>
      </c>
      <c r="D188" s="263"/>
      <c r="E188" s="267">
        <v>57370</v>
      </c>
      <c r="F188" s="255"/>
      <c r="G188" s="256"/>
    </row>
    <row r="189" spans="1:7" ht="18" customHeight="1" x14ac:dyDescent="0.25">
      <c r="A189" s="261"/>
      <c r="B189" s="262"/>
      <c r="C189" s="262" t="s">
        <v>508</v>
      </c>
      <c r="D189" s="263"/>
      <c r="E189" s="267">
        <v>39776</v>
      </c>
      <c r="F189" s="255"/>
      <c r="G189" s="256"/>
    </row>
    <row r="190" spans="1:7" ht="21" customHeight="1" x14ac:dyDescent="0.25">
      <c r="A190" s="261" t="s">
        <v>530</v>
      </c>
      <c r="B190" s="262"/>
      <c r="C190" s="270"/>
      <c r="D190" s="271"/>
      <c r="E190" s="272"/>
      <c r="F190" s="255"/>
      <c r="G190" s="256">
        <f>F191+F198+F197</f>
        <v>116350669</v>
      </c>
    </row>
    <row r="191" spans="1:7" ht="21" customHeight="1" x14ac:dyDescent="0.25">
      <c r="A191" s="257"/>
      <c r="B191" s="262" t="s">
        <v>531</v>
      </c>
      <c r="C191" s="259"/>
      <c r="D191" s="260"/>
      <c r="E191" s="254"/>
      <c r="F191" s="255">
        <f>SUM(F195+F192)</f>
        <v>330000</v>
      </c>
      <c r="G191" s="256"/>
    </row>
    <row r="192" spans="1:7" ht="21" customHeight="1" x14ac:dyDescent="0.25">
      <c r="A192" s="257"/>
      <c r="B192" s="262" t="s">
        <v>532</v>
      </c>
      <c r="C192" s="262"/>
      <c r="D192" s="263"/>
      <c r="E192" s="267"/>
      <c r="F192" s="254">
        <f>SUM(E193:E194)</f>
        <v>30000</v>
      </c>
      <c r="G192" s="256"/>
    </row>
    <row r="193" spans="1:7" ht="21" customHeight="1" x14ac:dyDescent="0.25">
      <c r="A193" s="257"/>
      <c r="B193" s="262"/>
      <c r="C193" s="270" t="s">
        <v>533</v>
      </c>
      <c r="D193" s="271"/>
      <c r="E193" s="272">
        <v>25000</v>
      </c>
      <c r="F193" s="255"/>
      <c r="G193" s="256"/>
    </row>
    <row r="194" spans="1:7" ht="21" customHeight="1" x14ac:dyDescent="0.25">
      <c r="A194" s="257"/>
      <c r="B194" s="262"/>
      <c r="C194" s="270" t="s">
        <v>534</v>
      </c>
      <c r="D194" s="271"/>
      <c r="E194" s="272">
        <v>5000</v>
      </c>
      <c r="F194" s="255"/>
      <c r="G194" s="256"/>
    </row>
    <row r="195" spans="1:7" ht="21" customHeight="1" x14ac:dyDescent="0.25">
      <c r="A195" s="257"/>
      <c r="B195" s="262" t="s">
        <v>535</v>
      </c>
      <c r="C195" s="262"/>
      <c r="D195" s="263"/>
      <c r="E195" s="273"/>
      <c r="F195" s="254">
        <f>SUM(E196)</f>
        <v>300000</v>
      </c>
      <c r="G195" s="256"/>
    </row>
    <row r="196" spans="1:7" ht="21" customHeight="1" x14ac:dyDescent="0.25">
      <c r="A196" s="257"/>
      <c r="B196" s="262"/>
      <c r="C196" s="262" t="s">
        <v>536</v>
      </c>
      <c r="D196" s="263"/>
      <c r="E196" s="267">
        <v>300000</v>
      </c>
      <c r="F196" s="255"/>
      <c r="G196" s="256"/>
    </row>
    <row r="197" spans="1:7" ht="21" customHeight="1" x14ac:dyDescent="0.25">
      <c r="A197" s="257"/>
      <c r="B197" s="262" t="s">
        <v>537</v>
      </c>
      <c r="C197" s="262"/>
      <c r="D197" s="263"/>
      <c r="E197" s="267"/>
      <c r="F197" s="255">
        <v>15097815</v>
      </c>
      <c r="G197" s="256"/>
    </row>
    <row r="198" spans="1:7" ht="21" customHeight="1" x14ac:dyDescent="0.25">
      <c r="A198" s="261"/>
      <c r="B198" s="262" t="s">
        <v>538</v>
      </c>
      <c r="C198" s="262"/>
      <c r="D198" s="263"/>
      <c r="E198" s="254"/>
      <c r="F198" s="255">
        <v>100922854</v>
      </c>
      <c r="G198" s="256"/>
    </row>
    <row r="199" spans="1:7" ht="21" customHeight="1" x14ac:dyDescent="0.25">
      <c r="A199" s="261" t="s">
        <v>539</v>
      </c>
      <c r="B199" s="262"/>
      <c r="C199" s="262"/>
      <c r="D199" s="263"/>
      <c r="E199" s="267">
        <f>SUM(E200:E203)</f>
        <v>966950</v>
      </c>
      <c r="G199" s="274">
        <f>SUM(E200:E203)</f>
        <v>966950</v>
      </c>
    </row>
    <row r="200" spans="1:7" ht="21" customHeight="1" x14ac:dyDescent="0.25">
      <c r="A200" s="261"/>
      <c r="B200" s="262" t="s">
        <v>540</v>
      </c>
      <c r="C200" s="270"/>
      <c r="D200" s="271"/>
      <c r="E200" s="272">
        <v>51000</v>
      </c>
      <c r="F200" s="255"/>
      <c r="G200" s="256"/>
    </row>
    <row r="201" spans="1:7" ht="21" customHeight="1" x14ac:dyDescent="0.25">
      <c r="A201" s="261"/>
      <c r="B201" s="262" t="s">
        <v>541</v>
      </c>
      <c r="C201" s="270"/>
      <c r="D201" s="271"/>
      <c r="E201" s="272">
        <v>365700</v>
      </c>
      <c r="F201" s="255"/>
      <c r="G201" s="256"/>
    </row>
    <row r="202" spans="1:7" ht="21" customHeight="1" x14ac:dyDescent="0.25">
      <c r="A202" s="261"/>
      <c r="B202" s="262" t="s">
        <v>542</v>
      </c>
      <c r="C202" s="270"/>
      <c r="D202" s="271"/>
      <c r="E202" s="272">
        <v>358250</v>
      </c>
      <c r="F202" s="255"/>
      <c r="G202" s="256"/>
    </row>
    <row r="203" spans="1:7" ht="21" customHeight="1" x14ac:dyDescent="0.25">
      <c r="A203" s="261"/>
      <c r="B203" s="262" t="s">
        <v>543</v>
      </c>
      <c r="C203" s="270"/>
      <c r="D203" s="271"/>
      <c r="E203" s="272">
        <v>192000</v>
      </c>
      <c r="F203" s="255"/>
      <c r="G203" s="256"/>
    </row>
    <row r="204" spans="1:7" ht="21" customHeight="1" x14ac:dyDescent="0.25">
      <c r="A204" s="261" t="s">
        <v>544</v>
      </c>
      <c r="B204" s="262"/>
      <c r="C204" s="262"/>
      <c r="D204" s="263"/>
      <c r="E204" s="254"/>
      <c r="F204" s="255"/>
      <c r="G204" s="256">
        <f>G205+G310+G339</f>
        <v>76249251</v>
      </c>
    </row>
    <row r="205" spans="1:7" ht="21" customHeight="1" x14ac:dyDescent="0.25">
      <c r="A205" s="261" t="s">
        <v>545</v>
      </c>
      <c r="B205" s="262"/>
      <c r="C205" s="262"/>
      <c r="D205" s="263"/>
      <c r="E205" s="267"/>
      <c r="F205" s="273"/>
      <c r="G205" s="275">
        <f>F206+F212+F287+F290</f>
        <v>12073942</v>
      </c>
    </row>
    <row r="206" spans="1:7" ht="21" customHeight="1" x14ac:dyDescent="0.25">
      <c r="A206" s="261"/>
      <c r="B206" s="262" t="s">
        <v>546</v>
      </c>
      <c r="C206" s="262"/>
      <c r="D206" s="263"/>
      <c r="E206" s="267"/>
      <c r="F206" s="254">
        <f>SUM(E207:E211)</f>
        <v>6667133</v>
      </c>
      <c r="G206" s="256"/>
    </row>
    <row r="207" spans="1:7" ht="21" customHeight="1" x14ac:dyDescent="0.25">
      <c r="A207" s="261"/>
      <c r="B207" s="276"/>
      <c r="C207" s="262" t="s">
        <v>547</v>
      </c>
      <c r="D207" s="263"/>
      <c r="E207" s="230">
        <v>216968</v>
      </c>
      <c r="F207" s="267"/>
      <c r="G207" s="256"/>
    </row>
    <row r="208" spans="1:7" ht="21" customHeight="1" x14ac:dyDescent="0.25">
      <c r="A208" s="261"/>
      <c r="B208" s="276"/>
      <c r="C208" s="262" t="s">
        <v>548</v>
      </c>
      <c r="D208" s="263"/>
      <c r="E208" s="230">
        <v>70114</v>
      </c>
      <c r="F208" s="267"/>
      <c r="G208" s="256"/>
    </row>
    <row r="209" spans="1:7" ht="21" customHeight="1" x14ac:dyDescent="0.25">
      <c r="A209" s="261"/>
      <c r="B209" s="276"/>
      <c r="C209" s="262" t="s">
        <v>549</v>
      </c>
      <c r="D209" s="263"/>
      <c r="E209" s="230">
        <v>3769440</v>
      </c>
      <c r="F209" s="267"/>
      <c r="G209" s="256"/>
    </row>
    <row r="210" spans="1:7" ht="21" customHeight="1" x14ac:dyDescent="0.25">
      <c r="A210" s="261"/>
      <c r="B210" s="276"/>
      <c r="C210" s="262" t="s">
        <v>550</v>
      </c>
      <c r="D210" s="263"/>
      <c r="E210" s="230">
        <v>2610611</v>
      </c>
      <c r="F210" s="267"/>
      <c r="G210" s="256"/>
    </row>
    <row r="211" spans="1:7" ht="21" customHeight="1" x14ac:dyDescent="0.25">
      <c r="A211" s="261"/>
      <c r="B211" s="276"/>
      <c r="C211" s="262"/>
      <c r="D211" s="263"/>
      <c r="E211" s="230"/>
      <c r="F211" s="267"/>
      <c r="G211" s="256"/>
    </row>
    <row r="212" spans="1:7" ht="21" customHeight="1" x14ac:dyDescent="0.25">
      <c r="A212" s="261"/>
      <c r="B212" s="276" t="s">
        <v>551</v>
      </c>
      <c r="C212" s="262"/>
      <c r="D212" s="263"/>
      <c r="E212" s="267"/>
      <c r="F212" s="267">
        <f>SUM(E213:E286)</f>
        <v>3502909</v>
      </c>
      <c r="G212" s="256"/>
    </row>
    <row r="213" spans="1:7" ht="21" customHeight="1" x14ac:dyDescent="0.25">
      <c r="A213" s="261"/>
      <c r="B213" s="276"/>
      <c r="C213" s="262"/>
      <c r="D213" s="263" t="s">
        <v>552</v>
      </c>
      <c r="E213" s="267">
        <v>40000</v>
      </c>
      <c r="F213" s="267"/>
      <c r="G213" s="256"/>
    </row>
    <row r="214" spans="1:7" ht="21" customHeight="1" x14ac:dyDescent="0.25">
      <c r="A214" s="261"/>
      <c r="B214" s="276"/>
      <c r="C214" s="262"/>
      <c r="D214" s="263" t="s">
        <v>553</v>
      </c>
      <c r="E214" s="267">
        <v>3700</v>
      </c>
      <c r="F214" s="267"/>
      <c r="G214" s="256"/>
    </row>
    <row r="215" spans="1:7" ht="21" customHeight="1" x14ac:dyDescent="0.25">
      <c r="A215" s="261"/>
      <c r="B215" s="276"/>
      <c r="C215" s="262"/>
      <c r="D215" s="263" t="s">
        <v>554</v>
      </c>
      <c r="E215" s="267">
        <v>7700</v>
      </c>
      <c r="F215" s="267"/>
      <c r="G215" s="256"/>
    </row>
    <row r="216" spans="1:7" ht="21" customHeight="1" x14ac:dyDescent="0.25">
      <c r="A216" s="261"/>
      <c r="B216" s="276"/>
      <c r="C216" s="262"/>
      <c r="D216" s="263" t="s">
        <v>555</v>
      </c>
      <c r="E216" s="267">
        <v>287700</v>
      </c>
      <c r="F216" s="267"/>
      <c r="G216" s="256"/>
    </row>
    <row r="217" spans="1:7" ht="21" customHeight="1" x14ac:dyDescent="0.25">
      <c r="A217" s="261"/>
      <c r="B217" s="276"/>
      <c r="C217" s="262"/>
      <c r="D217" s="263" t="s">
        <v>556</v>
      </c>
      <c r="E217" s="267">
        <v>29324</v>
      </c>
      <c r="F217" s="267"/>
      <c r="G217" s="256"/>
    </row>
    <row r="218" spans="1:7" ht="21" customHeight="1" x14ac:dyDescent="0.25">
      <c r="A218" s="261"/>
      <c r="B218" s="276"/>
      <c r="C218" s="262"/>
      <c r="D218" s="263" t="s">
        <v>557</v>
      </c>
      <c r="E218" s="267">
        <v>6500</v>
      </c>
      <c r="F218" s="267"/>
      <c r="G218" s="256"/>
    </row>
    <row r="219" spans="1:7" ht="21" customHeight="1" x14ac:dyDescent="0.25">
      <c r="A219" s="261"/>
      <c r="B219" s="276"/>
      <c r="C219" s="262"/>
      <c r="D219" s="263" t="s">
        <v>558</v>
      </c>
      <c r="E219" s="267">
        <v>126500</v>
      </c>
      <c r="F219" s="267"/>
      <c r="G219" s="256"/>
    </row>
    <row r="220" spans="1:7" ht="21" customHeight="1" x14ac:dyDescent="0.25">
      <c r="A220" s="261"/>
      <c r="B220" s="276"/>
      <c r="C220" s="262"/>
      <c r="D220" s="263" t="s">
        <v>559</v>
      </c>
      <c r="E220" s="267">
        <v>6180</v>
      </c>
      <c r="F220" s="267"/>
      <c r="G220" s="256"/>
    </row>
    <row r="221" spans="1:7" ht="21" customHeight="1" x14ac:dyDescent="0.25">
      <c r="A221" s="261"/>
      <c r="B221" s="276"/>
      <c r="C221" s="262"/>
      <c r="D221" s="263" t="s">
        <v>560</v>
      </c>
      <c r="E221" s="267">
        <v>109200</v>
      </c>
      <c r="F221" s="267"/>
      <c r="G221" s="256"/>
    </row>
    <row r="222" spans="1:7" ht="21" customHeight="1" x14ac:dyDescent="0.25">
      <c r="A222" s="261"/>
      <c r="B222" s="276"/>
      <c r="C222" s="262"/>
      <c r="D222" s="263" t="s">
        <v>561</v>
      </c>
      <c r="E222" s="267">
        <v>3000</v>
      </c>
      <c r="F222" s="267"/>
      <c r="G222" s="256"/>
    </row>
    <row r="223" spans="1:7" ht="21" customHeight="1" x14ac:dyDescent="0.25">
      <c r="A223" s="261"/>
      <c r="B223" s="276"/>
      <c r="C223" s="262"/>
      <c r="D223" s="263" t="s">
        <v>562</v>
      </c>
      <c r="E223" s="267">
        <v>1947</v>
      </c>
      <c r="F223" s="267"/>
      <c r="G223" s="256"/>
    </row>
    <row r="224" spans="1:7" ht="21" customHeight="1" x14ac:dyDescent="0.25">
      <c r="A224" s="261"/>
      <c r="B224" s="276"/>
      <c r="C224" s="262"/>
      <c r="D224" s="263" t="s">
        <v>563</v>
      </c>
      <c r="E224" s="267">
        <v>3150</v>
      </c>
      <c r="F224" s="267"/>
      <c r="G224" s="256"/>
    </row>
    <row r="225" spans="1:7" ht="21" customHeight="1" x14ac:dyDescent="0.25">
      <c r="A225" s="261"/>
      <c r="B225" s="276"/>
      <c r="C225" s="262"/>
      <c r="D225" s="263" t="s">
        <v>564</v>
      </c>
      <c r="E225" s="267">
        <v>4925</v>
      </c>
      <c r="F225" s="267"/>
      <c r="G225" s="256"/>
    </row>
    <row r="226" spans="1:7" ht="21" customHeight="1" x14ac:dyDescent="0.25">
      <c r="A226" s="261"/>
      <c r="B226" s="276"/>
      <c r="C226" s="262"/>
      <c r="D226" s="263" t="s">
        <v>565</v>
      </c>
      <c r="E226" s="267">
        <v>1000</v>
      </c>
      <c r="F226" s="267"/>
      <c r="G226" s="256"/>
    </row>
    <row r="227" spans="1:7" ht="21" customHeight="1" x14ac:dyDescent="0.25">
      <c r="A227" s="261"/>
      <c r="B227" s="276"/>
      <c r="C227" s="262"/>
      <c r="D227" s="263" t="s">
        <v>566</v>
      </c>
      <c r="E227" s="267">
        <v>96600</v>
      </c>
      <c r="F227" s="267"/>
      <c r="G227" s="256"/>
    </row>
    <row r="228" spans="1:7" ht="21" customHeight="1" x14ac:dyDescent="0.25">
      <c r="A228" s="261"/>
      <c r="B228" s="276"/>
      <c r="C228" s="262"/>
      <c r="D228" s="263" t="s">
        <v>567</v>
      </c>
      <c r="E228" s="267">
        <v>90</v>
      </c>
      <c r="F228" s="267"/>
      <c r="G228" s="256"/>
    </row>
    <row r="229" spans="1:7" ht="21" customHeight="1" x14ac:dyDescent="0.25">
      <c r="A229" s="261"/>
      <c r="B229" s="276"/>
      <c r="C229" s="262"/>
      <c r="D229" s="263" t="s">
        <v>568</v>
      </c>
      <c r="E229" s="267">
        <v>244</v>
      </c>
      <c r="F229" s="267"/>
      <c r="G229" s="256"/>
    </row>
    <row r="230" spans="1:7" ht="21" customHeight="1" x14ac:dyDescent="0.25">
      <c r="A230" s="261"/>
      <c r="B230" s="276"/>
      <c r="C230" s="262"/>
      <c r="D230" s="263" t="s">
        <v>569</v>
      </c>
      <c r="E230" s="267">
        <v>900</v>
      </c>
      <c r="F230" s="267"/>
      <c r="G230" s="256"/>
    </row>
    <row r="231" spans="1:7" ht="21" customHeight="1" x14ac:dyDescent="0.25">
      <c r="A231" s="261"/>
      <c r="B231" s="276"/>
      <c r="C231" s="262"/>
      <c r="D231" s="263" t="s">
        <v>570</v>
      </c>
      <c r="E231" s="267">
        <v>4270</v>
      </c>
      <c r="F231" s="267"/>
      <c r="G231" s="256"/>
    </row>
    <row r="232" spans="1:7" ht="21" customHeight="1" x14ac:dyDescent="0.25">
      <c r="A232" s="261"/>
      <c r="B232" s="276"/>
      <c r="C232" s="262"/>
      <c r="D232" s="263" t="s">
        <v>571</v>
      </c>
      <c r="E232" s="267">
        <v>518285</v>
      </c>
      <c r="F232" s="267"/>
      <c r="G232" s="256"/>
    </row>
    <row r="233" spans="1:7" ht="21" customHeight="1" x14ac:dyDescent="0.25">
      <c r="A233" s="261"/>
      <c r="B233" s="276"/>
      <c r="C233" s="262"/>
      <c r="D233" s="263" t="s">
        <v>572</v>
      </c>
      <c r="E233" s="267">
        <v>2650</v>
      </c>
      <c r="F233" s="267"/>
      <c r="G233" s="256"/>
    </row>
    <row r="234" spans="1:7" ht="21" customHeight="1" x14ac:dyDescent="0.25">
      <c r="A234" s="261"/>
      <c r="B234" s="276"/>
      <c r="C234" s="262"/>
      <c r="D234" s="263" t="s">
        <v>573</v>
      </c>
      <c r="E234" s="267">
        <v>27000</v>
      </c>
      <c r="F234" s="267"/>
      <c r="G234" s="256"/>
    </row>
    <row r="235" spans="1:7" ht="21" customHeight="1" x14ac:dyDescent="0.25">
      <c r="A235" s="261"/>
      <c r="B235" s="276"/>
      <c r="C235" s="262"/>
      <c r="D235" s="263" t="s">
        <v>574</v>
      </c>
      <c r="E235" s="267">
        <v>148470</v>
      </c>
      <c r="F235" s="267"/>
      <c r="G235" s="256"/>
    </row>
    <row r="236" spans="1:7" ht="21" customHeight="1" x14ac:dyDescent="0.25">
      <c r="A236" s="261"/>
      <c r="B236" s="276"/>
      <c r="C236" s="262"/>
      <c r="D236" s="263" t="s">
        <v>575</v>
      </c>
      <c r="E236" s="267">
        <v>56000</v>
      </c>
      <c r="F236" s="267"/>
      <c r="G236" s="256"/>
    </row>
    <row r="237" spans="1:7" ht="21" customHeight="1" x14ac:dyDescent="0.25">
      <c r="A237" s="261"/>
      <c r="B237" s="276"/>
      <c r="C237" s="262"/>
      <c r="D237" s="263" t="s">
        <v>576</v>
      </c>
      <c r="E237" s="267">
        <v>3360</v>
      </c>
      <c r="F237" s="267"/>
      <c r="G237" s="256"/>
    </row>
    <row r="238" spans="1:7" ht="21" customHeight="1" x14ac:dyDescent="0.25">
      <c r="A238" s="261"/>
      <c r="B238" s="276"/>
      <c r="C238" s="262"/>
      <c r="D238" s="263" t="s">
        <v>577</v>
      </c>
      <c r="E238" s="267">
        <v>14000</v>
      </c>
      <c r="F238" s="267"/>
      <c r="G238" s="256"/>
    </row>
    <row r="239" spans="1:7" ht="21" customHeight="1" x14ac:dyDescent="0.25">
      <c r="A239" s="261"/>
      <c r="B239" s="276"/>
      <c r="C239" s="262"/>
      <c r="D239" s="263" t="s">
        <v>578</v>
      </c>
      <c r="E239" s="267">
        <v>2000</v>
      </c>
      <c r="F239" s="267"/>
      <c r="G239" s="256"/>
    </row>
    <row r="240" spans="1:7" ht="21" customHeight="1" x14ac:dyDescent="0.25">
      <c r="A240" s="261"/>
      <c r="B240" s="276"/>
      <c r="C240" s="262"/>
      <c r="D240" s="263" t="s">
        <v>579</v>
      </c>
      <c r="E240" s="267">
        <v>2000</v>
      </c>
      <c r="F240" s="267"/>
      <c r="G240" s="256"/>
    </row>
    <row r="241" spans="1:7" ht="21" customHeight="1" x14ac:dyDescent="0.25">
      <c r="A241" s="261"/>
      <c r="B241" s="276"/>
      <c r="C241" s="262"/>
      <c r="D241" s="263" t="s">
        <v>580</v>
      </c>
      <c r="E241" s="267">
        <v>6333</v>
      </c>
      <c r="F241" s="267"/>
      <c r="G241" s="256"/>
    </row>
    <row r="242" spans="1:7" ht="21" customHeight="1" x14ac:dyDescent="0.25">
      <c r="A242" s="261"/>
      <c r="B242" s="276"/>
      <c r="C242" s="262"/>
      <c r="D242" s="263" t="s">
        <v>581</v>
      </c>
      <c r="E242" s="267">
        <v>4055</v>
      </c>
      <c r="F242" s="267"/>
      <c r="G242" s="256"/>
    </row>
    <row r="243" spans="1:7" ht="21" customHeight="1" x14ac:dyDescent="0.25">
      <c r="A243" s="261"/>
      <c r="B243" s="276"/>
      <c r="C243" s="262"/>
      <c r="D243" s="263" t="s">
        <v>582</v>
      </c>
      <c r="E243" s="267">
        <v>756</v>
      </c>
      <c r="F243" s="267"/>
      <c r="G243" s="256"/>
    </row>
    <row r="244" spans="1:7" ht="21" customHeight="1" x14ac:dyDescent="0.25">
      <c r="A244" s="261"/>
      <c r="B244" s="276"/>
      <c r="C244" s="262"/>
      <c r="D244" s="263" t="s">
        <v>583</v>
      </c>
      <c r="E244" s="267">
        <v>66962</v>
      </c>
      <c r="F244" s="267"/>
      <c r="G244" s="256"/>
    </row>
    <row r="245" spans="1:7" ht="21" customHeight="1" x14ac:dyDescent="0.25">
      <c r="A245" s="261"/>
      <c r="B245" s="276"/>
      <c r="C245" s="262"/>
      <c r="D245" s="263" t="s">
        <v>584</v>
      </c>
      <c r="E245" s="267">
        <v>5304</v>
      </c>
      <c r="F245" s="267"/>
      <c r="G245" s="256"/>
    </row>
    <row r="246" spans="1:7" ht="21" customHeight="1" x14ac:dyDescent="0.25">
      <c r="A246" s="261"/>
      <c r="B246" s="276"/>
      <c r="C246" s="262"/>
      <c r="D246" s="263" t="s">
        <v>585</v>
      </c>
      <c r="E246" s="267">
        <v>8797</v>
      </c>
      <c r="F246" s="267"/>
      <c r="G246" s="256"/>
    </row>
    <row r="247" spans="1:7" ht="21" customHeight="1" x14ac:dyDescent="0.25">
      <c r="A247" s="261"/>
      <c r="B247" s="276"/>
      <c r="C247" s="262"/>
      <c r="D247" s="263" t="s">
        <v>586</v>
      </c>
      <c r="E247" s="267">
        <v>19300</v>
      </c>
      <c r="F247" s="267"/>
      <c r="G247" s="256"/>
    </row>
    <row r="248" spans="1:7" ht="21" customHeight="1" x14ac:dyDescent="0.25">
      <c r="A248" s="261"/>
      <c r="B248" s="276"/>
      <c r="C248" s="262"/>
      <c r="D248" s="263" t="s">
        <v>587</v>
      </c>
      <c r="E248" s="267">
        <v>2900</v>
      </c>
      <c r="F248" s="267"/>
      <c r="G248" s="256"/>
    </row>
    <row r="249" spans="1:7" ht="21" customHeight="1" x14ac:dyDescent="0.25">
      <c r="A249" s="261"/>
      <c r="B249" s="276"/>
      <c r="C249" s="262"/>
      <c r="D249" s="263" t="s">
        <v>588</v>
      </c>
      <c r="E249" s="267">
        <v>3920</v>
      </c>
      <c r="F249" s="267"/>
      <c r="G249" s="256"/>
    </row>
    <row r="250" spans="1:7" ht="21" customHeight="1" x14ac:dyDescent="0.25">
      <c r="A250" s="261"/>
      <c r="B250" s="276"/>
      <c r="C250" s="262"/>
      <c r="D250" s="263" t="s">
        <v>589</v>
      </c>
      <c r="E250" s="267">
        <v>4028</v>
      </c>
      <c r="F250" s="267"/>
      <c r="G250" s="256"/>
    </row>
    <row r="251" spans="1:7" ht="21" customHeight="1" x14ac:dyDescent="0.25">
      <c r="A251" s="261"/>
      <c r="B251" s="276"/>
      <c r="C251" s="262"/>
      <c r="D251" s="263" t="s">
        <v>590</v>
      </c>
      <c r="E251" s="267">
        <v>2310</v>
      </c>
      <c r="F251" s="267"/>
      <c r="G251" s="256"/>
    </row>
    <row r="252" spans="1:7" ht="20.25" customHeight="1" x14ac:dyDescent="0.25">
      <c r="A252" s="261"/>
      <c r="B252" s="276"/>
      <c r="C252" s="262"/>
      <c r="D252" s="263" t="s">
        <v>591</v>
      </c>
      <c r="E252" s="267">
        <v>47500</v>
      </c>
      <c r="F252" s="267"/>
      <c r="G252" s="256"/>
    </row>
    <row r="253" spans="1:7" ht="20.25" customHeight="1" x14ac:dyDescent="0.25">
      <c r="A253" s="261"/>
      <c r="B253" s="276"/>
      <c r="C253" s="262"/>
      <c r="D253" s="263" t="s">
        <v>592</v>
      </c>
      <c r="E253" s="267">
        <v>5800</v>
      </c>
      <c r="F253" s="267"/>
      <c r="G253" s="256"/>
    </row>
    <row r="254" spans="1:7" ht="20.25" customHeight="1" x14ac:dyDescent="0.25">
      <c r="A254" s="261"/>
      <c r="B254" s="276"/>
      <c r="C254" s="262"/>
      <c r="D254" s="263" t="s">
        <v>593</v>
      </c>
      <c r="E254" s="267">
        <v>14594</v>
      </c>
      <c r="F254" s="267"/>
      <c r="G254" s="256"/>
    </row>
    <row r="255" spans="1:7" ht="20.25" customHeight="1" x14ac:dyDescent="0.25">
      <c r="A255" s="261"/>
      <c r="B255" s="276"/>
      <c r="C255" s="262"/>
      <c r="D255" s="263" t="s">
        <v>594</v>
      </c>
      <c r="E255" s="267">
        <v>16133</v>
      </c>
      <c r="F255" s="267"/>
      <c r="G255" s="256"/>
    </row>
    <row r="256" spans="1:7" ht="20.25" customHeight="1" x14ac:dyDescent="0.25">
      <c r="A256" s="261"/>
      <c r="B256" s="276"/>
      <c r="C256" s="262"/>
      <c r="D256" s="263" t="s">
        <v>595</v>
      </c>
      <c r="E256" s="267">
        <v>298</v>
      </c>
      <c r="F256" s="267"/>
      <c r="G256" s="256"/>
    </row>
    <row r="257" spans="1:7" ht="20.25" customHeight="1" x14ac:dyDescent="0.25">
      <c r="A257" s="261"/>
      <c r="B257" s="276"/>
      <c r="C257" s="262"/>
      <c r="D257" s="263" t="s">
        <v>596</v>
      </c>
      <c r="E257" s="267">
        <v>2800</v>
      </c>
      <c r="F257" s="267"/>
      <c r="G257" s="256"/>
    </row>
    <row r="258" spans="1:7" ht="20.25" customHeight="1" x14ac:dyDescent="0.25">
      <c r="A258" s="261"/>
      <c r="B258" s="276"/>
      <c r="C258" s="262"/>
      <c r="D258" s="263" t="s">
        <v>597</v>
      </c>
      <c r="E258" s="267">
        <v>2445</v>
      </c>
      <c r="F258" s="267"/>
      <c r="G258" s="256"/>
    </row>
    <row r="259" spans="1:7" ht="20.25" customHeight="1" x14ac:dyDescent="0.25">
      <c r="A259" s="261"/>
      <c r="B259" s="276"/>
      <c r="C259" s="262"/>
      <c r="D259" s="263" t="s">
        <v>598</v>
      </c>
      <c r="E259" s="267">
        <v>1043</v>
      </c>
      <c r="F259" s="267"/>
      <c r="G259" s="256"/>
    </row>
    <row r="260" spans="1:7" ht="20.25" customHeight="1" x14ac:dyDescent="0.25">
      <c r="A260" s="261"/>
      <c r="B260" s="276"/>
      <c r="C260" s="262"/>
      <c r="D260" s="263" t="s">
        <v>599</v>
      </c>
      <c r="E260" s="267">
        <v>6000</v>
      </c>
      <c r="F260" s="267"/>
      <c r="G260" s="256"/>
    </row>
    <row r="261" spans="1:7" ht="20.25" customHeight="1" x14ac:dyDescent="0.25">
      <c r="A261" s="261"/>
      <c r="B261" s="276"/>
      <c r="C261" s="262"/>
      <c r="D261" s="263" t="s">
        <v>600</v>
      </c>
      <c r="E261" s="267">
        <v>11000</v>
      </c>
      <c r="F261" s="267"/>
      <c r="G261" s="256"/>
    </row>
    <row r="262" spans="1:7" ht="20.25" customHeight="1" x14ac:dyDescent="0.25">
      <c r="A262" s="261"/>
      <c r="B262" s="276"/>
      <c r="C262" s="262"/>
      <c r="D262" s="263" t="s">
        <v>601</v>
      </c>
      <c r="E262" s="267">
        <v>48300</v>
      </c>
      <c r="F262" s="267"/>
      <c r="G262" s="256"/>
    </row>
    <row r="263" spans="1:7" ht="20.25" customHeight="1" x14ac:dyDescent="0.25">
      <c r="A263" s="261"/>
      <c r="B263" s="276"/>
      <c r="C263" s="262"/>
      <c r="D263" s="263" t="s">
        <v>602</v>
      </c>
      <c r="E263" s="267">
        <v>1800</v>
      </c>
      <c r="F263" s="267"/>
      <c r="G263" s="256"/>
    </row>
    <row r="264" spans="1:7" ht="20.25" customHeight="1" x14ac:dyDescent="0.25">
      <c r="A264" s="261"/>
      <c r="B264" s="276"/>
      <c r="C264" s="262"/>
      <c r="D264" s="263" t="s">
        <v>603</v>
      </c>
      <c r="E264" s="267">
        <v>402</v>
      </c>
      <c r="F264" s="267"/>
      <c r="G264" s="256"/>
    </row>
    <row r="265" spans="1:7" ht="20.25" customHeight="1" x14ac:dyDescent="0.25">
      <c r="A265" s="261"/>
      <c r="B265" s="276"/>
      <c r="C265" s="262"/>
      <c r="D265" s="263" t="s">
        <v>604</v>
      </c>
      <c r="E265" s="267">
        <v>8500</v>
      </c>
      <c r="F265" s="267"/>
      <c r="G265" s="256"/>
    </row>
    <row r="266" spans="1:7" ht="20.25" customHeight="1" x14ac:dyDescent="0.25">
      <c r="A266" s="261"/>
      <c r="B266" s="276"/>
      <c r="C266" s="262"/>
      <c r="D266" s="263" t="s">
        <v>605</v>
      </c>
      <c r="E266" s="267">
        <v>2246</v>
      </c>
      <c r="F266" s="267"/>
      <c r="G266" s="256"/>
    </row>
    <row r="267" spans="1:7" ht="20.25" customHeight="1" x14ac:dyDescent="0.25">
      <c r="A267" s="261"/>
      <c r="B267" s="276"/>
      <c r="C267" s="262"/>
      <c r="D267" s="263" t="s">
        <v>606</v>
      </c>
      <c r="E267" s="267">
        <v>5744</v>
      </c>
      <c r="F267" s="267"/>
      <c r="G267" s="256"/>
    </row>
    <row r="268" spans="1:7" ht="20.25" customHeight="1" x14ac:dyDescent="0.25">
      <c r="A268" s="261"/>
      <c r="B268" s="276"/>
      <c r="C268" s="262"/>
      <c r="D268" s="263" t="s">
        <v>607</v>
      </c>
      <c r="E268" s="267">
        <v>9600</v>
      </c>
      <c r="F268" s="267"/>
      <c r="G268" s="256"/>
    </row>
    <row r="269" spans="1:7" ht="20.25" customHeight="1" x14ac:dyDescent="0.25">
      <c r="A269" s="261"/>
      <c r="B269" s="276"/>
      <c r="C269" s="262"/>
      <c r="D269" s="263" t="s">
        <v>608</v>
      </c>
      <c r="E269" s="267">
        <v>1600</v>
      </c>
      <c r="F269" s="267"/>
      <c r="G269" s="256"/>
    </row>
    <row r="270" spans="1:7" ht="20.25" customHeight="1" x14ac:dyDescent="0.25">
      <c r="A270" s="261"/>
      <c r="B270" s="276"/>
      <c r="C270" s="262"/>
      <c r="D270" s="263" t="s">
        <v>609</v>
      </c>
      <c r="E270" s="267">
        <v>840</v>
      </c>
      <c r="F270" s="267"/>
      <c r="G270" s="256"/>
    </row>
    <row r="271" spans="1:7" ht="20.25" customHeight="1" x14ac:dyDescent="0.25">
      <c r="A271" s="261"/>
      <c r="B271" s="276"/>
      <c r="C271" s="262"/>
      <c r="D271" s="263" t="s">
        <v>610</v>
      </c>
      <c r="E271" s="267">
        <v>1500</v>
      </c>
      <c r="F271" s="267"/>
      <c r="G271" s="256"/>
    </row>
    <row r="272" spans="1:7" ht="20.25" customHeight="1" x14ac:dyDescent="0.25">
      <c r="A272" s="261"/>
      <c r="B272" s="276"/>
      <c r="C272" s="262"/>
      <c r="D272" s="263" t="s">
        <v>611</v>
      </c>
      <c r="E272" s="267">
        <v>5000</v>
      </c>
      <c r="F272" s="267"/>
      <c r="G272" s="256"/>
    </row>
    <row r="273" spans="1:7" ht="20.25" customHeight="1" x14ac:dyDescent="0.25">
      <c r="A273" s="261"/>
      <c r="B273" s="276"/>
      <c r="C273" s="262"/>
      <c r="D273" s="263" t="s">
        <v>612</v>
      </c>
      <c r="E273" s="267">
        <v>654908</v>
      </c>
      <c r="F273" s="267"/>
      <c r="G273" s="256"/>
    </row>
    <row r="274" spans="1:7" ht="20.25" customHeight="1" x14ac:dyDescent="0.25">
      <c r="A274" s="261"/>
      <c r="B274" s="276"/>
      <c r="C274" s="262"/>
      <c r="D274" s="263" t="s">
        <v>613</v>
      </c>
      <c r="E274" s="267">
        <v>31560</v>
      </c>
      <c r="F274" s="267"/>
      <c r="G274" s="256"/>
    </row>
    <row r="275" spans="1:7" ht="20.25" customHeight="1" x14ac:dyDescent="0.25">
      <c r="A275" s="261"/>
      <c r="B275" s="276"/>
      <c r="C275" s="262"/>
      <c r="D275" s="263" t="s">
        <v>614</v>
      </c>
      <c r="E275" s="267">
        <v>4000</v>
      </c>
      <c r="F275" s="267"/>
      <c r="G275" s="256"/>
    </row>
    <row r="276" spans="1:7" ht="20.25" customHeight="1" x14ac:dyDescent="0.25">
      <c r="A276" s="261"/>
      <c r="B276" s="276"/>
      <c r="C276" s="262"/>
      <c r="D276" s="263" t="s">
        <v>615</v>
      </c>
      <c r="E276" s="267">
        <v>65400</v>
      </c>
      <c r="F276" s="267"/>
      <c r="G276" s="256"/>
    </row>
    <row r="277" spans="1:7" ht="20.25" customHeight="1" x14ac:dyDescent="0.25">
      <c r="A277" s="261"/>
      <c r="B277" s="276"/>
      <c r="C277" s="262"/>
      <c r="D277" s="263" t="s">
        <v>616</v>
      </c>
      <c r="E277" s="267">
        <v>103530</v>
      </c>
      <c r="F277" s="267"/>
      <c r="G277" s="256"/>
    </row>
    <row r="278" spans="1:7" ht="20.25" customHeight="1" x14ac:dyDescent="0.25">
      <c r="A278" s="261"/>
      <c r="B278" s="276"/>
      <c r="C278" s="262"/>
      <c r="D278" s="263" t="s">
        <v>617</v>
      </c>
      <c r="E278" s="267">
        <v>193299</v>
      </c>
      <c r="F278" s="267"/>
      <c r="G278" s="256"/>
    </row>
    <row r="279" spans="1:7" ht="20.25" customHeight="1" x14ac:dyDescent="0.25">
      <c r="A279" s="261"/>
      <c r="B279" s="276"/>
      <c r="C279" s="262"/>
      <c r="D279" s="263" t="s">
        <v>618</v>
      </c>
      <c r="E279" s="267">
        <v>60000</v>
      </c>
      <c r="F279" s="267"/>
      <c r="G279" s="256"/>
    </row>
    <row r="280" spans="1:7" ht="20.25" customHeight="1" x14ac:dyDescent="0.25">
      <c r="A280" s="261"/>
      <c r="B280" s="276"/>
      <c r="C280" s="262"/>
      <c r="D280" s="263" t="s">
        <v>619</v>
      </c>
      <c r="E280" s="267">
        <v>500000</v>
      </c>
      <c r="F280" s="267"/>
      <c r="G280" s="256"/>
    </row>
    <row r="281" spans="1:7" ht="20.25" customHeight="1" x14ac:dyDescent="0.25">
      <c r="A281" s="261"/>
      <c r="B281" s="276"/>
      <c r="C281" s="262"/>
      <c r="D281" s="263" t="s">
        <v>620</v>
      </c>
      <c r="E281" s="267">
        <v>4211</v>
      </c>
      <c r="F281" s="267"/>
      <c r="G281" s="256"/>
    </row>
    <row r="282" spans="1:7" ht="20.25" customHeight="1" x14ac:dyDescent="0.25">
      <c r="A282" s="261"/>
      <c r="B282" s="276"/>
      <c r="C282" s="262"/>
      <c r="D282" s="263" t="s">
        <v>621</v>
      </c>
      <c r="E282" s="267">
        <v>2250</v>
      </c>
      <c r="F282" s="267"/>
      <c r="G282" s="256"/>
    </row>
    <row r="283" spans="1:7" ht="20.25" customHeight="1" x14ac:dyDescent="0.25">
      <c r="A283" s="261"/>
      <c r="B283" s="276"/>
      <c r="C283" s="262"/>
      <c r="D283" s="263" t="s">
        <v>622</v>
      </c>
      <c r="E283" s="267">
        <v>54500</v>
      </c>
      <c r="F283" s="267"/>
      <c r="G283" s="256"/>
    </row>
    <row r="284" spans="1:7" ht="20.25" customHeight="1" x14ac:dyDescent="0.25">
      <c r="A284" s="261"/>
      <c r="B284" s="276"/>
      <c r="C284" s="262"/>
      <c r="D284" s="263" t="s">
        <v>623</v>
      </c>
      <c r="E284" s="267">
        <v>2250</v>
      </c>
      <c r="F284" s="267"/>
      <c r="G284" s="256"/>
    </row>
    <row r="285" spans="1:7" ht="20.25" customHeight="1" x14ac:dyDescent="0.25">
      <c r="A285" s="261"/>
      <c r="B285" s="276"/>
      <c r="C285" s="262"/>
      <c r="D285" s="263" t="s">
        <v>624</v>
      </c>
      <c r="E285" s="267">
        <v>1399</v>
      </c>
      <c r="F285" s="267"/>
      <c r="G285" s="256"/>
    </row>
    <row r="286" spans="1:7" ht="20.25" customHeight="1" x14ac:dyDescent="0.25">
      <c r="A286" s="261"/>
      <c r="B286" s="276"/>
      <c r="C286" s="262"/>
      <c r="D286" s="263" t="s">
        <v>625</v>
      </c>
      <c r="E286" s="267">
        <v>1097</v>
      </c>
      <c r="F286" s="267"/>
      <c r="G286" s="256"/>
    </row>
    <row r="287" spans="1:7" ht="21" customHeight="1" x14ac:dyDescent="0.25">
      <c r="A287" s="261"/>
      <c r="B287" s="262" t="s">
        <v>626</v>
      </c>
      <c r="C287" s="262"/>
      <c r="D287" s="263"/>
      <c r="E287" s="267"/>
      <c r="F287" s="254">
        <f>SUM(E288:E289)</f>
        <v>548541</v>
      </c>
      <c r="G287" s="275"/>
    </row>
    <row r="288" spans="1:7" ht="21" customHeight="1" x14ac:dyDescent="0.25">
      <c r="A288" s="261"/>
      <c r="B288" s="276"/>
      <c r="C288" s="233"/>
      <c r="D288" s="277" t="s">
        <v>627</v>
      </c>
      <c r="E288" s="267">
        <v>298541</v>
      </c>
      <c r="F288" s="267"/>
      <c r="G288" s="256"/>
    </row>
    <row r="289" spans="1:7" ht="21" customHeight="1" x14ac:dyDescent="0.25">
      <c r="A289" s="261"/>
      <c r="B289" s="276"/>
      <c r="C289" s="233"/>
      <c r="D289" s="277" t="s">
        <v>628</v>
      </c>
      <c r="E289" s="267">
        <v>250000</v>
      </c>
      <c r="F289" s="267"/>
      <c r="G289" s="256"/>
    </row>
    <row r="290" spans="1:7" ht="21" customHeight="1" x14ac:dyDescent="0.25">
      <c r="A290" s="261"/>
      <c r="B290" s="276" t="s">
        <v>629</v>
      </c>
      <c r="C290" s="233"/>
      <c r="D290" s="278"/>
      <c r="E290" s="267"/>
      <c r="F290" s="254">
        <f>SUM(E291:E309)</f>
        <v>1355359</v>
      </c>
      <c r="G290" s="256"/>
    </row>
    <row r="291" spans="1:7" ht="21" customHeight="1" x14ac:dyDescent="0.25">
      <c r="A291" s="261"/>
      <c r="B291" s="276"/>
      <c r="C291" s="262"/>
      <c r="D291" s="263" t="s">
        <v>630</v>
      </c>
      <c r="E291" s="267">
        <v>135472</v>
      </c>
      <c r="F291" s="267"/>
      <c r="G291" s="256"/>
    </row>
    <row r="292" spans="1:7" ht="21" customHeight="1" x14ac:dyDescent="0.25">
      <c r="A292" s="261"/>
      <c r="B292" s="276"/>
      <c r="C292" s="262"/>
      <c r="D292" s="263" t="s">
        <v>631</v>
      </c>
      <c r="E292" s="267">
        <v>423231</v>
      </c>
      <c r="F292" s="267"/>
      <c r="G292" s="256"/>
    </row>
    <row r="293" spans="1:7" ht="21" customHeight="1" x14ac:dyDescent="0.25">
      <c r="A293" s="261"/>
      <c r="B293" s="276"/>
      <c r="C293" s="262"/>
      <c r="D293" s="263" t="s">
        <v>632</v>
      </c>
      <c r="E293" s="267">
        <v>16261</v>
      </c>
      <c r="F293" s="267"/>
      <c r="G293" s="256"/>
    </row>
    <row r="294" spans="1:7" ht="21" customHeight="1" x14ac:dyDescent="0.25">
      <c r="A294" s="261"/>
      <c r="B294" s="276"/>
      <c r="C294" s="262"/>
      <c r="D294" s="263" t="s">
        <v>633</v>
      </c>
      <c r="E294" s="267">
        <v>25000</v>
      </c>
      <c r="F294" s="267"/>
      <c r="G294" s="256"/>
    </row>
    <row r="295" spans="1:7" ht="21" customHeight="1" x14ac:dyDescent="0.25">
      <c r="A295" s="261"/>
      <c r="B295" s="276"/>
      <c r="C295" s="262"/>
      <c r="D295" s="263" t="s">
        <v>634</v>
      </c>
      <c r="E295" s="267">
        <v>26093</v>
      </c>
      <c r="F295" s="267"/>
      <c r="G295" s="256"/>
    </row>
    <row r="296" spans="1:7" ht="21" customHeight="1" x14ac:dyDescent="0.25">
      <c r="A296" s="261"/>
      <c r="B296" s="276"/>
      <c r="C296" s="262"/>
      <c r="D296" s="263" t="s">
        <v>635</v>
      </c>
      <c r="E296" s="267">
        <v>2448</v>
      </c>
      <c r="F296" s="267"/>
      <c r="G296" s="256"/>
    </row>
    <row r="297" spans="1:7" ht="21" customHeight="1" x14ac:dyDescent="0.25">
      <c r="A297" s="261"/>
      <c r="B297" s="276"/>
      <c r="C297" s="262"/>
      <c r="D297" s="263" t="s">
        <v>636</v>
      </c>
      <c r="E297" s="267">
        <v>39000</v>
      </c>
      <c r="F297" s="267"/>
      <c r="G297" s="256"/>
    </row>
    <row r="298" spans="1:7" ht="21" customHeight="1" x14ac:dyDescent="0.25">
      <c r="A298" s="261"/>
      <c r="B298" s="276"/>
      <c r="C298" s="262"/>
      <c r="D298" s="263" t="s">
        <v>637</v>
      </c>
      <c r="E298" s="267">
        <v>92245</v>
      </c>
      <c r="F298" s="267"/>
      <c r="G298" s="256"/>
    </row>
    <row r="299" spans="1:7" ht="21" customHeight="1" x14ac:dyDescent="0.25">
      <c r="A299" s="261"/>
      <c r="B299" s="276"/>
      <c r="C299" s="262"/>
      <c r="D299" s="263" t="s">
        <v>638</v>
      </c>
      <c r="E299" s="267">
        <v>42500</v>
      </c>
      <c r="F299" s="267"/>
      <c r="G299" s="256"/>
    </row>
    <row r="300" spans="1:7" ht="21" customHeight="1" x14ac:dyDescent="0.25">
      <c r="A300" s="261"/>
      <c r="B300" s="276"/>
      <c r="C300" s="262"/>
      <c r="D300" s="263" t="s">
        <v>639</v>
      </c>
      <c r="E300" s="267">
        <v>12000</v>
      </c>
      <c r="F300" s="267"/>
      <c r="G300" s="256"/>
    </row>
    <row r="301" spans="1:7" ht="21" customHeight="1" x14ac:dyDescent="0.25">
      <c r="A301" s="261"/>
      <c r="B301" s="276"/>
      <c r="C301" s="262"/>
      <c r="D301" s="263" t="s">
        <v>640</v>
      </c>
      <c r="E301" s="267">
        <v>2172</v>
      </c>
      <c r="F301" s="267"/>
      <c r="G301" s="256"/>
    </row>
    <row r="302" spans="1:7" ht="21" customHeight="1" x14ac:dyDescent="0.25">
      <c r="A302" s="261"/>
      <c r="B302" s="276"/>
      <c r="C302" s="262"/>
      <c r="D302" s="263" t="s">
        <v>641</v>
      </c>
      <c r="E302" s="267">
        <v>16500</v>
      </c>
      <c r="F302" s="267"/>
      <c r="G302" s="256"/>
    </row>
    <row r="303" spans="1:7" ht="21" customHeight="1" x14ac:dyDescent="0.25">
      <c r="A303" s="261"/>
      <c r="B303" s="276"/>
      <c r="C303" s="262"/>
      <c r="D303" s="263" t="s">
        <v>642</v>
      </c>
      <c r="E303" s="267">
        <v>137792</v>
      </c>
      <c r="F303" s="267"/>
      <c r="G303" s="256"/>
    </row>
    <row r="304" spans="1:7" ht="21" customHeight="1" x14ac:dyDescent="0.25">
      <c r="A304" s="261"/>
      <c r="B304" s="276"/>
      <c r="C304" s="262"/>
      <c r="D304" s="263" t="s">
        <v>643</v>
      </c>
      <c r="E304" s="267">
        <v>8496</v>
      </c>
      <c r="F304" s="267"/>
      <c r="G304" s="256"/>
    </row>
    <row r="305" spans="1:7" ht="21" customHeight="1" x14ac:dyDescent="0.25">
      <c r="A305" s="261"/>
      <c r="B305" s="276"/>
      <c r="C305" s="262"/>
      <c r="D305" s="263" t="s">
        <v>644</v>
      </c>
      <c r="E305" s="267">
        <v>221040</v>
      </c>
      <c r="F305" s="267"/>
      <c r="G305" s="256"/>
    </row>
    <row r="306" spans="1:7" ht="21" customHeight="1" x14ac:dyDescent="0.25">
      <c r="A306" s="261"/>
      <c r="B306" s="276"/>
      <c r="C306" s="262"/>
      <c r="D306" s="263" t="s">
        <v>645</v>
      </c>
      <c r="E306" s="267">
        <v>1300</v>
      </c>
      <c r="F306" s="267"/>
      <c r="G306" s="256"/>
    </row>
    <row r="307" spans="1:7" ht="21" customHeight="1" x14ac:dyDescent="0.25">
      <c r="A307" s="261"/>
      <c r="B307" s="276"/>
      <c r="C307" s="262"/>
      <c r="D307" s="263" t="s">
        <v>646</v>
      </c>
      <c r="E307" s="267">
        <v>59093</v>
      </c>
      <c r="F307" s="267"/>
      <c r="G307" s="256"/>
    </row>
    <row r="308" spans="1:7" ht="21" customHeight="1" x14ac:dyDescent="0.25">
      <c r="A308" s="261"/>
      <c r="B308" s="276"/>
      <c r="C308" s="262"/>
      <c r="D308" s="263" t="s">
        <v>647</v>
      </c>
      <c r="E308" s="267">
        <v>580</v>
      </c>
      <c r="F308" s="267"/>
      <c r="G308" s="256"/>
    </row>
    <row r="309" spans="1:7" ht="21" customHeight="1" x14ac:dyDescent="0.25">
      <c r="A309" s="261"/>
      <c r="B309" s="276"/>
      <c r="C309" s="262"/>
      <c r="D309" s="263" t="s">
        <v>648</v>
      </c>
      <c r="E309" s="267">
        <v>94136</v>
      </c>
      <c r="F309" s="267"/>
      <c r="G309" s="256"/>
    </row>
    <row r="310" spans="1:7" ht="21" customHeight="1" x14ac:dyDescent="0.25">
      <c r="A310" s="261" t="s">
        <v>649</v>
      </c>
      <c r="B310" s="262"/>
      <c r="C310" s="262"/>
      <c r="D310" s="263"/>
      <c r="E310" s="267"/>
      <c r="F310" s="273"/>
      <c r="G310" s="256">
        <f>SUM(F312+F331+F329+F337)</f>
        <v>28907240</v>
      </c>
    </row>
    <row r="311" spans="1:7" ht="21" customHeight="1" x14ac:dyDescent="0.25">
      <c r="A311" s="261"/>
      <c r="B311" s="262" t="s">
        <v>650</v>
      </c>
      <c r="C311" s="262"/>
      <c r="D311" s="263"/>
      <c r="E311" s="267"/>
      <c r="F311" s="255"/>
      <c r="G311" s="256"/>
    </row>
    <row r="312" spans="1:7" ht="21" customHeight="1" x14ac:dyDescent="0.25">
      <c r="A312" s="261"/>
      <c r="B312" s="262" t="s">
        <v>651</v>
      </c>
      <c r="C312" s="262"/>
      <c r="D312" s="263"/>
      <c r="E312" s="267"/>
      <c r="F312" s="254">
        <f>SUM(E313:E328)</f>
        <v>3883940</v>
      </c>
      <c r="G312" s="256"/>
    </row>
    <row r="313" spans="1:7" ht="21" customHeight="1" x14ac:dyDescent="0.25">
      <c r="A313" s="261"/>
      <c r="B313" s="262"/>
      <c r="C313" s="262" t="s">
        <v>652</v>
      </c>
      <c r="D313" s="263"/>
      <c r="E313" s="267">
        <v>309242</v>
      </c>
      <c r="F313" s="255"/>
      <c r="G313" s="256"/>
    </row>
    <row r="314" spans="1:7" ht="21" customHeight="1" x14ac:dyDescent="0.25">
      <c r="A314" s="261"/>
      <c r="B314" s="262"/>
      <c r="C314" s="279" t="s">
        <v>653</v>
      </c>
      <c r="D314" s="263"/>
      <c r="E314" s="280">
        <v>49034</v>
      </c>
      <c r="F314" s="255"/>
      <c r="G314" s="256"/>
    </row>
    <row r="315" spans="1:7" ht="21" customHeight="1" x14ac:dyDescent="0.25">
      <c r="A315" s="261"/>
      <c r="B315" s="262"/>
      <c r="C315" s="380" t="s">
        <v>654</v>
      </c>
      <c r="D315" s="381"/>
      <c r="E315" s="280">
        <v>846</v>
      </c>
      <c r="F315" s="255"/>
      <c r="G315" s="256"/>
    </row>
    <row r="316" spans="1:7" ht="21" customHeight="1" x14ac:dyDescent="0.25">
      <c r="A316" s="261"/>
      <c r="B316" s="262"/>
      <c r="C316" s="380" t="s">
        <v>655</v>
      </c>
      <c r="D316" s="381"/>
      <c r="E316" s="280">
        <v>1600</v>
      </c>
      <c r="F316" s="255"/>
      <c r="G316" s="256"/>
    </row>
    <row r="317" spans="1:7" ht="21" customHeight="1" x14ac:dyDescent="0.25">
      <c r="A317" s="261"/>
      <c r="B317" s="262"/>
      <c r="C317" s="380" t="s">
        <v>656</v>
      </c>
      <c r="D317" s="381"/>
      <c r="E317" s="280">
        <v>1600</v>
      </c>
      <c r="F317" s="255"/>
      <c r="G317" s="256"/>
    </row>
    <row r="318" spans="1:7" ht="21" customHeight="1" x14ac:dyDescent="0.25">
      <c r="A318" s="261"/>
      <c r="B318" s="262"/>
      <c r="C318" s="380" t="s">
        <v>657</v>
      </c>
      <c r="D318" s="381"/>
      <c r="E318" s="280">
        <v>13263</v>
      </c>
      <c r="F318" s="255"/>
      <c r="G318" s="256"/>
    </row>
    <row r="319" spans="1:7" ht="21" customHeight="1" x14ac:dyDescent="0.25">
      <c r="A319" s="261"/>
      <c r="B319" s="262"/>
      <c r="C319" s="380" t="s">
        <v>658</v>
      </c>
      <c r="D319" s="381"/>
      <c r="E319" s="280">
        <v>29</v>
      </c>
      <c r="F319" s="255"/>
      <c r="G319" s="256"/>
    </row>
    <row r="320" spans="1:7" ht="21" customHeight="1" x14ac:dyDescent="0.25">
      <c r="A320" s="261"/>
      <c r="B320" s="262"/>
      <c r="C320" s="380" t="s">
        <v>659</v>
      </c>
      <c r="D320" s="381"/>
      <c r="E320" s="280">
        <v>10000</v>
      </c>
      <c r="F320" s="255"/>
      <c r="G320" s="256"/>
    </row>
    <row r="321" spans="1:7" ht="21" customHeight="1" x14ac:dyDescent="0.25">
      <c r="A321" s="261"/>
      <c r="B321" s="262"/>
      <c r="C321" s="380" t="s">
        <v>660</v>
      </c>
      <c r="D321" s="381"/>
      <c r="E321" s="280">
        <v>2000</v>
      </c>
      <c r="F321" s="255"/>
      <c r="G321" s="256"/>
    </row>
    <row r="322" spans="1:7" ht="21" customHeight="1" x14ac:dyDescent="0.25">
      <c r="A322" s="261"/>
      <c r="B322" s="262"/>
      <c r="C322" s="380" t="s">
        <v>661</v>
      </c>
      <c r="D322" s="381"/>
      <c r="E322" s="280">
        <v>2900</v>
      </c>
      <c r="F322" s="255"/>
      <c r="G322" s="256"/>
    </row>
    <row r="323" spans="1:7" ht="21" customHeight="1" x14ac:dyDescent="0.25">
      <c r="A323" s="261"/>
      <c r="B323" s="262"/>
      <c r="C323" s="380" t="s">
        <v>662</v>
      </c>
      <c r="D323" s="381"/>
      <c r="E323" s="280">
        <v>2684</v>
      </c>
      <c r="F323" s="255"/>
      <c r="G323" s="256"/>
    </row>
    <row r="324" spans="1:7" ht="21" customHeight="1" x14ac:dyDescent="0.25">
      <c r="A324" s="261"/>
      <c r="B324" s="262"/>
      <c r="C324" s="380" t="s">
        <v>663</v>
      </c>
      <c r="D324" s="381"/>
      <c r="E324" s="280">
        <v>48720</v>
      </c>
      <c r="F324" s="255"/>
      <c r="G324" s="256"/>
    </row>
    <row r="325" spans="1:7" ht="21" customHeight="1" x14ac:dyDescent="0.25">
      <c r="A325" s="261"/>
      <c r="B325" s="262"/>
      <c r="C325" s="380" t="s">
        <v>664</v>
      </c>
      <c r="D325" s="381"/>
      <c r="E325" s="280">
        <v>15</v>
      </c>
      <c r="F325" s="255"/>
      <c r="G325" s="256"/>
    </row>
    <row r="326" spans="1:7" ht="21" customHeight="1" x14ac:dyDescent="0.25">
      <c r="A326" s="261"/>
      <c r="B326" s="262"/>
      <c r="C326" s="380" t="s">
        <v>665</v>
      </c>
      <c r="D326" s="381"/>
      <c r="E326" s="280">
        <v>80000</v>
      </c>
      <c r="F326" s="255"/>
      <c r="G326" s="256"/>
    </row>
    <row r="327" spans="1:7" ht="21" customHeight="1" x14ac:dyDescent="0.25">
      <c r="A327" s="261"/>
      <c r="B327" s="262"/>
      <c r="C327" s="380" t="s">
        <v>666</v>
      </c>
      <c r="D327" s="381"/>
      <c r="E327" s="280">
        <v>3361503</v>
      </c>
      <c r="F327" s="255"/>
      <c r="G327" s="256"/>
    </row>
    <row r="328" spans="1:7" ht="21" customHeight="1" x14ac:dyDescent="0.25">
      <c r="A328" s="261"/>
      <c r="B328" s="262"/>
      <c r="C328" s="380" t="s">
        <v>667</v>
      </c>
      <c r="D328" s="381"/>
      <c r="E328" s="280">
        <v>504</v>
      </c>
      <c r="F328" s="255"/>
      <c r="G328" s="256"/>
    </row>
    <row r="329" spans="1:7" ht="22.5" customHeight="1" x14ac:dyDescent="0.25">
      <c r="A329" s="261"/>
      <c r="B329" s="262" t="s">
        <v>668</v>
      </c>
      <c r="C329" s="233"/>
      <c r="D329" s="278"/>
      <c r="E329" s="281"/>
      <c r="F329" s="254">
        <f>SUM(E330:E330)</f>
        <v>1509380</v>
      </c>
      <c r="G329" s="256"/>
    </row>
    <row r="330" spans="1:7" ht="21" customHeight="1" x14ac:dyDescent="0.25">
      <c r="A330" s="261"/>
      <c r="B330" s="262"/>
      <c r="C330" s="233" t="s">
        <v>669</v>
      </c>
      <c r="D330" s="278"/>
      <c r="E330" s="281">
        <v>1509380</v>
      </c>
      <c r="F330" s="254"/>
      <c r="G330" s="256"/>
    </row>
    <row r="331" spans="1:7" ht="21" customHeight="1" x14ac:dyDescent="0.25">
      <c r="A331" s="261"/>
      <c r="B331" s="380" t="s">
        <v>670</v>
      </c>
      <c r="C331" s="380"/>
      <c r="D331" s="381"/>
      <c r="E331" s="267"/>
      <c r="F331" s="254">
        <f>SUM(E332:E336)</f>
        <v>35470</v>
      </c>
      <c r="G331" s="256"/>
    </row>
    <row r="332" spans="1:7" ht="21" customHeight="1" x14ac:dyDescent="0.25">
      <c r="A332" s="261"/>
      <c r="B332" s="262"/>
      <c r="C332" s="282"/>
      <c r="D332" s="263" t="s">
        <v>671</v>
      </c>
      <c r="E332" s="283">
        <v>3000</v>
      </c>
      <c r="F332" s="254"/>
      <c r="G332" s="256"/>
    </row>
    <row r="333" spans="1:7" ht="21" customHeight="1" x14ac:dyDescent="0.25">
      <c r="A333" s="261"/>
      <c r="B333" s="262"/>
      <c r="C333" s="282"/>
      <c r="D333" s="263" t="s">
        <v>672</v>
      </c>
      <c r="E333" s="283">
        <v>2800</v>
      </c>
      <c r="F333" s="254"/>
      <c r="G333" s="256"/>
    </row>
    <row r="334" spans="1:7" ht="21" customHeight="1" x14ac:dyDescent="0.25">
      <c r="A334" s="261"/>
      <c r="B334" s="262"/>
      <c r="C334" s="282"/>
      <c r="D334" s="263" t="s">
        <v>673</v>
      </c>
      <c r="E334" s="283">
        <v>13925</v>
      </c>
      <c r="F334" s="254"/>
      <c r="G334" s="256"/>
    </row>
    <row r="335" spans="1:7" ht="21" customHeight="1" x14ac:dyDescent="0.25">
      <c r="A335" s="261"/>
      <c r="B335" s="262"/>
      <c r="C335" s="282"/>
      <c r="D335" s="263" t="s">
        <v>674</v>
      </c>
      <c r="E335" s="283">
        <v>8033</v>
      </c>
      <c r="F335" s="254"/>
      <c r="G335" s="256"/>
    </row>
    <row r="336" spans="1:7" ht="21" customHeight="1" x14ac:dyDescent="0.25">
      <c r="A336" s="261"/>
      <c r="B336" s="262"/>
      <c r="C336" s="282"/>
      <c r="D336" s="263" t="s">
        <v>675</v>
      </c>
      <c r="E336" s="283">
        <v>7712</v>
      </c>
      <c r="F336" s="254"/>
      <c r="G336" s="256"/>
    </row>
    <row r="337" spans="1:7" ht="21" customHeight="1" x14ac:dyDescent="0.25">
      <c r="A337" s="261"/>
      <c r="B337" s="380" t="s">
        <v>676</v>
      </c>
      <c r="C337" s="380"/>
      <c r="D337" s="381"/>
      <c r="E337" s="283"/>
      <c r="F337" s="254">
        <f>SUM(E338)</f>
        <v>23478450</v>
      </c>
      <c r="G337" s="256"/>
    </row>
    <row r="338" spans="1:7" ht="21" customHeight="1" x14ac:dyDescent="0.25">
      <c r="A338" s="261"/>
      <c r="B338" s="258"/>
      <c r="C338" s="258" t="s">
        <v>677</v>
      </c>
      <c r="D338" s="284"/>
      <c r="E338" s="283">
        <v>23478450</v>
      </c>
      <c r="F338" s="254"/>
      <c r="G338" s="256"/>
    </row>
    <row r="339" spans="1:7" s="231" customFormat="1" ht="21" customHeight="1" x14ac:dyDescent="0.25">
      <c r="A339" s="229" t="s">
        <v>678</v>
      </c>
      <c r="B339" s="238"/>
      <c r="C339" s="221"/>
      <c r="D339" s="213"/>
      <c r="E339" s="207"/>
      <c r="F339" s="207"/>
      <c r="G339" s="209">
        <f>SUM(F340+F375+F376)</f>
        <v>35268069</v>
      </c>
    </row>
    <row r="340" spans="1:7" s="231" customFormat="1" ht="21" customHeight="1" x14ac:dyDescent="0.25">
      <c r="A340" s="232"/>
      <c r="B340" s="221" t="s">
        <v>679</v>
      </c>
      <c r="C340" s="221"/>
      <c r="D340" s="213"/>
      <c r="E340" s="207"/>
      <c r="F340" s="207">
        <f>SUM(E342+E343+E344+E347+E348+E358+E371+E372+E373+E341+E374)</f>
        <v>16228812</v>
      </c>
      <c r="G340" s="209"/>
    </row>
    <row r="341" spans="1:7" s="231" customFormat="1" ht="21" customHeight="1" x14ac:dyDescent="0.25">
      <c r="A341" s="232"/>
      <c r="B341" s="221" t="s">
        <v>680</v>
      </c>
      <c r="C341" s="221"/>
      <c r="D341" s="213"/>
      <c r="E341" s="208">
        <v>240</v>
      </c>
      <c r="F341" s="208"/>
      <c r="G341" s="209"/>
    </row>
    <row r="342" spans="1:7" s="231" customFormat="1" ht="21" customHeight="1" x14ac:dyDescent="0.25">
      <c r="A342" s="232"/>
      <c r="B342" s="221" t="s">
        <v>681</v>
      </c>
      <c r="C342" s="221"/>
      <c r="D342" s="213"/>
      <c r="E342" s="208">
        <v>569953</v>
      </c>
      <c r="F342" s="208"/>
      <c r="G342" s="209"/>
    </row>
    <row r="343" spans="1:7" s="231" customFormat="1" ht="21" customHeight="1" x14ac:dyDescent="0.25">
      <c r="A343" s="232"/>
      <c r="B343" s="221" t="s">
        <v>682</v>
      </c>
      <c r="C343" s="221"/>
      <c r="D343" s="213"/>
      <c r="E343" s="208">
        <v>529551</v>
      </c>
      <c r="F343" s="208"/>
      <c r="G343" s="209"/>
    </row>
    <row r="344" spans="1:7" s="231" customFormat="1" ht="21" customHeight="1" x14ac:dyDescent="0.25">
      <c r="A344" s="232"/>
      <c r="B344" s="221" t="s">
        <v>683</v>
      </c>
      <c r="C344" s="221"/>
      <c r="D344" s="213"/>
      <c r="E344" s="208">
        <f>SUM(E345:E346)</f>
        <v>396678</v>
      </c>
      <c r="F344" s="208"/>
      <c r="G344" s="209"/>
    </row>
    <row r="345" spans="1:7" s="231" customFormat="1" ht="21" customHeight="1" x14ac:dyDescent="0.25">
      <c r="A345" s="232"/>
      <c r="B345" s="221"/>
      <c r="C345" s="221" t="s">
        <v>684</v>
      </c>
      <c r="D345" s="213"/>
      <c r="E345" s="207">
        <v>383653</v>
      </c>
      <c r="F345" s="208"/>
      <c r="G345" s="209"/>
    </row>
    <row r="346" spans="1:7" s="231" customFormat="1" ht="21" customHeight="1" x14ac:dyDescent="0.25">
      <c r="A346" s="232"/>
      <c r="B346" s="221"/>
      <c r="C346" s="221" t="s">
        <v>685</v>
      </c>
      <c r="D346" s="213"/>
      <c r="E346" s="207">
        <v>13025</v>
      </c>
      <c r="F346" s="208"/>
      <c r="G346" s="209"/>
    </row>
    <row r="347" spans="1:7" s="231" customFormat="1" ht="21" customHeight="1" x14ac:dyDescent="0.25">
      <c r="A347" s="232"/>
      <c r="B347" s="221" t="s">
        <v>686</v>
      </c>
      <c r="C347" s="221"/>
      <c r="D347" s="213"/>
      <c r="E347" s="208">
        <v>300644</v>
      </c>
      <c r="F347" s="208"/>
      <c r="G347" s="209"/>
    </row>
    <row r="348" spans="1:7" s="231" customFormat="1" ht="21" customHeight="1" x14ac:dyDescent="0.25">
      <c r="A348" s="232"/>
      <c r="B348" s="221" t="s">
        <v>687</v>
      </c>
      <c r="C348" s="221"/>
      <c r="D348" s="213"/>
      <c r="E348" s="208">
        <f>SUM(E349:E357)</f>
        <v>11635089</v>
      </c>
      <c r="F348" s="208"/>
      <c r="G348" s="209"/>
    </row>
    <row r="349" spans="1:7" s="231" customFormat="1" ht="21" customHeight="1" x14ac:dyDescent="0.25">
      <c r="A349" s="232"/>
      <c r="B349" s="221"/>
      <c r="C349" s="221" t="s">
        <v>688</v>
      </c>
      <c r="D349" s="213"/>
      <c r="E349" s="207">
        <v>1143292</v>
      </c>
      <c r="F349" s="208"/>
      <c r="G349" s="209"/>
    </row>
    <row r="350" spans="1:7" s="231" customFormat="1" ht="21" customHeight="1" x14ac:dyDescent="0.25">
      <c r="A350" s="232"/>
      <c r="B350" s="221"/>
      <c r="C350" s="221" t="s">
        <v>689</v>
      </c>
      <c r="D350" s="213"/>
      <c r="E350" s="207">
        <v>77279</v>
      </c>
      <c r="F350" s="208"/>
      <c r="G350" s="209"/>
    </row>
    <row r="351" spans="1:7" s="231" customFormat="1" ht="21" customHeight="1" x14ac:dyDescent="0.25">
      <c r="A351" s="232"/>
      <c r="B351" s="221"/>
      <c r="C351" s="221" t="s">
        <v>690</v>
      </c>
      <c r="D351" s="213"/>
      <c r="E351" s="207">
        <v>157144</v>
      </c>
      <c r="F351" s="208"/>
      <c r="G351" s="209"/>
    </row>
    <row r="352" spans="1:7" s="231" customFormat="1" ht="21" customHeight="1" x14ac:dyDescent="0.25">
      <c r="A352" s="232"/>
      <c r="B352" s="221"/>
      <c r="C352" s="221" t="s">
        <v>691</v>
      </c>
      <c r="D352" s="213"/>
      <c r="E352" s="207">
        <v>6615</v>
      </c>
      <c r="F352" s="208"/>
      <c r="G352" s="209"/>
    </row>
    <row r="353" spans="1:7" s="231" customFormat="1" ht="21" customHeight="1" x14ac:dyDescent="0.25">
      <c r="A353" s="232"/>
      <c r="B353" s="221"/>
      <c r="C353" s="221" t="s">
        <v>692</v>
      </c>
      <c r="D353" s="213"/>
      <c r="E353" s="207">
        <v>209904</v>
      </c>
      <c r="F353" s="208"/>
      <c r="G353" s="209"/>
    </row>
    <row r="354" spans="1:7" s="231" customFormat="1" ht="21" customHeight="1" x14ac:dyDescent="0.25">
      <c r="A354" s="232"/>
      <c r="B354" s="221"/>
      <c r="C354" s="221" t="s">
        <v>693</v>
      </c>
      <c r="D354" s="213"/>
      <c r="E354" s="207">
        <v>9875336</v>
      </c>
      <c r="F354" s="208"/>
      <c r="G354" s="209"/>
    </row>
    <row r="355" spans="1:7" s="231" customFormat="1" ht="21" customHeight="1" x14ac:dyDescent="0.25">
      <c r="A355" s="232"/>
      <c r="B355" s="221"/>
      <c r="C355" s="221" t="s">
        <v>694</v>
      </c>
      <c r="D355" s="213"/>
      <c r="E355" s="207">
        <v>70161</v>
      </c>
      <c r="F355" s="208"/>
      <c r="G355" s="209"/>
    </row>
    <row r="356" spans="1:7" s="231" customFormat="1" ht="21" customHeight="1" x14ac:dyDescent="0.25">
      <c r="A356" s="232"/>
      <c r="B356" s="221"/>
      <c r="C356" s="221" t="s">
        <v>695</v>
      </c>
      <c r="D356" s="213"/>
      <c r="E356" s="207">
        <v>33334</v>
      </c>
      <c r="F356" s="208"/>
      <c r="G356" s="209"/>
    </row>
    <row r="357" spans="1:7" s="231" customFormat="1" ht="21" customHeight="1" x14ac:dyDescent="0.25">
      <c r="A357" s="232"/>
      <c r="B357" s="221"/>
      <c r="C357" s="221" t="s">
        <v>696</v>
      </c>
      <c r="D357" s="213"/>
      <c r="E357" s="207">
        <v>62024</v>
      </c>
      <c r="F357" s="208"/>
      <c r="G357" s="209"/>
    </row>
    <row r="358" spans="1:7" s="231" customFormat="1" ht="21" customHeight="1" x14ac:dyDescent="0.25">
      <c r="A358" s="232"/>
      <c r="B358" s="221" t="s">
        <v>697</v>
      </c>
      <c r="C358" s="221"/>
      <c r="D358" s="213"/>
      <c r="E358" s="208">
        <f>SUM(E359:E370)</f>
        <v>1932680</v>
      </c>
      <c r="F358" s="208"/>
      <c r="G358" s="209"/>
    </row>
    <row r="359" spans="1:7" s="231" customFormat="1" ht="21" customHeight="1" x14ac:dyDescent="0.25">
      <c r="A359" s="232"/>
      <c r="B359" s="221"/>
      <c r="C359" s="221" t="s">
        <v>698</v>
      </c>
      <c r="D359" s="213"/>
      <c r="E359" s="207">
        <v>48906</v>
      </c>
      <c r="F359" s="208"/>
      <c r="G359" s="209"/>
    </row>
    <row r="360" spans="1:7" s="231" customFormat="1" ht="21" customHeight="1" x14ac:dyDescent="0.25">
      <c r="A360" s="232"/>
      <c r="B360" s="221"/>
      <c r="C360" s="221" t="s">
        <v>699</v>
      </c>
      <c r="D360" s="213"/>
      <c r="E360" s="207">
        <v>90115</v>
      </c>
      <c r="F360" s="208"/>
      <c r="G360" s="209"/>
    </row>
    <row r="361" spans="1:7" s="231" customFormat="1" ht="21" customHeight="1" x14ac:dyDescent="0.25">
      <c r="A361" s="232"/>
      <c r="B361" s="221"/>
      <c r="C361" s="221" t="s">
        <v>700</v>
      </c>
      <c r="D361" s="213"/>
      <c r="E361" s="216">
        <v>0</v>
      </c>
      <c r="F361" s="208"/>
      <c r="G361" s="209"/>
    </row>
    <row r="362" spans="1:7" s="231" customFormat="1" ht="21" customHeight="1" x14ac:dyDescent="0.25">
      <c r="A362" s="232"/>
      <c r="B362" s="221"/>
      <c r="C362" s="221" t="s">
        <v>701</v>
      </c>
      <c r="D362" s="213"/>
      <c r="E362" s="207">
        <v>320464</v>
      </c>
      <c r="F362" s="208"/>
      <c r="G362" s="209"/>
    </row>
    <row r="363" spans="1:7" s="231" customFormat="1" ht="21" customHeight="1" x14ac:dyDescent="0.25">
      <c r="A363" s="232"/>
      <c r="B363" s="221"/>
      <c r="C363" s="221" t="s">
        <v>702</v>
      </c>
      <c r="D363" s="213"/>
      <c r="E363" s="207">
        <v>5289</v>
      </c>
      <c r="F363" s="208"/>
      <c r="G363" s="209"/>
    </row>
    <row r="364" spans="1:7" s="231" customFormat="1" ht="21" customHeight="1" x14ac:dyDescent="0.25">
      <c r="A364" s="232"/>
      <c r="B364" s="221"/>
      <c r="C364" s="221" t="s">
        <v>703</v>
      </c>
      <c r="D364" s="213"/>
      <c r="E364" s="207">
        <v>25280</v>
      </c>
      <c r="F364" s="208"/>
      <c r="G364" s="209"/>
    </row>
    <row r="365" spans="1:7" s="231" customFormat="1" ht="21" customHeight="1" x14ac:dyDescent="0.25">
      <c r="A365" s="232"/>
      <c r="B365" s="221"/>
      <c r="C365" s="221" t="s">
        <v>704</v>
      </c>
      <c r="D365" s="213"/>
      <c r="E365" s="207">
        <v>534303</v>
      </c>
      <c r="F365" s="208"/>
      <c r="G365" s="209"/>
    </row>
    <row r="366" spans="1:7" s="231" customFormat="1" ht="21" customHeight="1" x14ac:dyDescent="0.25">
      <c r="A366" s="232"/>
      <c r="B366" s="221"/>
      <c r="C366" s="221" t="s">
        <v>705</v>
      </c>
      <c r="D366" s="213"/>
      <c r="E366" s="207">
        <v>147360</v>
      </c>
      <c r="F366" s="208"/>
      <c r="G366" s="209"/>
    </row>
    <row r="367" spans="1:7" s="231" customFormat="1" ht="21" customHeight="1" x14ac:dyDescent="0.25">
      <c r="A367" s="232"/>
      <c r="B367" s="221"/>
      <c r="C367" s="221" t="s">
        <v>706</v>
      </c>
      <c r="D367" s="213"/>
      <c r="E367" s="207">
        <v>381932</v>
      </c>
      <c r="F367" s="208"/>
      <c r="G367" s="209"/>
    </row>
    <row r="368" spans="1:7" s="231" customFormat="1" ht="21" customHeight="1" x14ac:dyDescent="0.25">
      <c r="A368" s="232"/>
      <c r="B368" s="221"/>
      <c r="C368" s="221" t="s">
        <v>707</v>
      </c>
      <c r="D368" s="213"/>
      <c r="E368" s="207">
        <v>4500</v>
      </c>
      <c r="F368" s="208"/>
      <c r="G368" s="209"/>
    </row>
    <row r="369" spans="1:7" s="231" customFormat="1" ht="21" customHeight="1" x14ac:dyDescent="0.25">
      <c r="A369" s="232"/>
      <c r="B369" s="221"/>
      <c r="C369" s="221" t="s">
        <v>708</v>
      </c>
      <c r="D369" s="213"/>
      <c r="E369" s="207">
        <v>51000</v>
      </c>
      <c r="F369" s="208"/>
      <c r="G369" s="209"/>
    </row>
    <row r="370" spans="1:7" s="231" customFormat="1" ht="21" customHeight="1" x14ac:dyDescent="0.25">
      <c r="A370" s="232"/>
      <c r="B370" s="221"/>
      <c r="C370" s="221" t="s">
        <v>709</v>
      </c>
      <c r="D370" s="213"/>
      <c r="E370" s="207">
        <v>323531</v>
      </c>
      <c r="F370" s="208"/>
      <c r="G370" s="209"/>
    </row>
    <row r="371" spans="1:7" s="231" customFormat="1" ht="21" customHeight="1" x14ac:dyDescent="0.25">
      <c r="A371" s="232"/>
      <c r="B371" s="221" t="s">
        <v>710</v>
      </c>
      <c r="C371" s="221"/>
      <c r="D371" s="213"/>
      <c r="E371" s="208">
        <v>694810</v>
      </c>
      <c r="F371" s="285"/>
      <c r="G371" s="209"/>
    </row>
    <row r="372" spans="1:7" s="231" customFormat="1" ht="21" customHeight="1" x14ac:dyDescent="0.25">
      <c r="A372" s="232"/>
      <c r="B372" s="221" t="s">
        <v>711</v>
      </c>
      <c r="C372" s="221"/>
      <c r="D372" s="213"/>
      <c r="E372" s="216">
        <v>0</v>
      </c>
      <c r="F372" s="285"/>
      <c r="G372" s="209"/>
    </row>
    <row r="373" spans="1:7" s="231" customFormat="1" ht="21" customHeight="1" x14ac:dyDescent="0.25">
      <c r="A373" s="232"/>
      <c r="B373" s="221" t="s">
        <v>712</v>
      </c>
      <c r="C373" s="221"/>
      <c r="D373" s="213"/>
      <c r="E373" s="208">
        <v>121000</v>
      </c>
      <c r="F373" s="286"/>
      <c r="G373" s="209"/>
    </row>
    <row r="374" spans="1:7" s="231" customFormat="1" ht="21" customHeight="1" x14ac:dyDescent="0.25">
      <c r="A374" s="232"/>
      <c r="B374" s="221" t="s">
        <v>713</v>
      </c>
      <c r="C374" s="221"/>
      <c r="D374" s="213"/>
      <c r="E374" s="208">
        <v>48167</v>
      </c>
      <c r="F374" s="286"/>
      <c r="G374" s="209"/>
    </row>
    <row r="375" spans="1:7" s="231" customFormat="1" ht="21" customHeight="1" x14ac:dyDescent="0.25">
      <c r="A375" s="232" t="s">
        <v>714</v>
      </c>
      <c r="B375" s="221"/>
      <c r="C375" s="221"/>
      <c r="D375" s="213"/>
      <c r="E375" s="207"/>
      <c r="F375" s="208">
        <v>2112182</v>
      </c>
      <c r="G375" s="209"/>
    </row>
    <row r="376" spans="1:7" s="231" customFormat="1" ht="21" customHeight="1" x14ac:dyDescent="0.25">
      <c r="A376" s="232" t="s">
        <v>715</v>
      </c>
      <c r="B376" s="221"/>
      <c r="C376" s="221"/>
      <c r="D376" s="213"/>
      <c r="E376" s="207"/>
      <c r="F376" s="286">
        <f>SUM(E377+E381+E390+E414+E415++E428+E430+E429+E431+E432+E433+E434+E436+E437+E443+E435+E439+E440+E441+E442+E444+E445++E446+E447+E449++E448+E378+E438+E450)</f>
        <v>16927075</v>
      </c>
      <c r="G376" s="209"/>
    </row>
    <row r="377" spans="1:7" s="231" customFormat="1" ht="21" customHeight="1" x14ac:dyDescent="0.25">
      <c r="A377" s="232"/>
      <c r="B377" s="221" t="s">
        <v>716</v>
      </c>
      <c r="C377" s="221"/>
      <c r="D377" s="213"/>
      <c r="E377" s="216">
        <v>0</v>
      </c>
      <c r="F377" s="208"/>
      <c r="G377" s="209"/>
    </row>
    <row r="378" spans="1:7" s="231" customFormat="1" ht="21" customHeight="1" x14ac:dyDescent="0.25">
      <c r="A378" s="232"/>
      <c r="B378" s="221" t="s">
        <v>717</v>
      </c>
      <c r="C378" s="221"/>
      <c r="D378" s="213"/>
      <c r="E378" s="208">
        <f>SUM(E379:E380)</f>
        <v>170518</v>
      </c>
      <c r="F378" s="208"/>
      <c r="G378" s="209"/>
    </row>
    <row r="379" spans="1:7" s="231" customFormat="1" ht="21" customHeight="1" x14ac:dyDescent="0.25">
      <c r="A379" s="232"/>
      <c r="B379" s="221"/>
      <c r="C379" s="221" t="s">
        <v>718</v>
      </c>
      <c r="D379" s="213"/>
      <c r="E379" s="207">
        <v>58918</v>
      </c>
      <c r="F379" s="208"/>
      <c r="G379" s="209"/>
    </row>
    <row r="380" spans="1:7" s="231" customFormat="1" ht="21" customHeight="1" x14ac:dyDescent="0.25">
      <c r="A380" s="232"/>
      <c r="B380" s="221"/>
      <c r="C380" s="221" t="s">
        <v>719</v>
      </c>
      <c r="D380" s="213"/>
      <c r="E380" s="207">
        <v>111600</v>
      </c>
      <c r="F380" s="208"/>
      <c r="G380" s="209"/>
    </row>
    <row r="381" spans="1:7" s="231" customFormat="1" ht="21" customHeight="1" x14ac:dyDescent="0.25">
      <c r="A381" s="232"/>
      <c r="B381" s="221" t="s">
        <v>720</v>
      </c>
      <c r="C381" s="221"/>
      <c r="D381" s="213"/>
      <c r="E381" s="208">
        <f>SUM(E382:E389)</f>
        <v>685939</v>
      </c>
      <c r="F381" s="208"/>
      <c r="G381" s="209"/>
    </row>
    <row r="382" spans="1:7" s="231" customFormat="1" ht="21" customHeight="1" x14ac:dyDescent="0.25">
      <c r="A382" s="232"/>
      <c r="B382" s="221"/>
      <c r="C382" s="221" t="s">
        <v>721</v>
      </c>
      <c r="D382" s="213"/>
      <c r="E382" s="208">
        <v>300808</v>
      </c>
      <c r="F382" s="208"/>
      <c r="G382" s="209"/>
    </row>
    <row r="383" spans="1:7" s="231" customFormat="1" ht="21" customHeight="1" x14ac:dyDescent="0.25">
      <c r="A383" s="232"/>
      <c r="B383" s="221"/>
      <c r="C383" s="221" t="s">
        <v>721</v>
      </c>
      <c r="D383" s="213"/>
      <c r="E383" s="207">
        <v>139131</v>
      </c>
      <c r="F383" s="208"/>
      <c r="G383" s="209"/>
    </row>
    <row r="384" spans="1:7" s="231" customFormat="1" ht="21" customHeight="1" x14ac:dyDescent="0.25">
      <c r="A384" s="232"/>
      <c r="B384" s="247"/>
      <c r="C384" s="221" t="s">
        <v>722</v>
      </c>
      <c r="D384" s="213"/>
      <c r="E384" s="207">
        <v>31337</v>
      </c>
      <c r="F384" s="208"/>
      <c r="G384" s="209"/>
    </row>
    <row r="385" spans="1:7" s="231" customFormat="1" ht="21" customHeight="1" x14ac:dyDescent="0.25">
      <c r="A385" s="232"/>
      <c r="B385" s="247"/>
      <c r="C385" s="221" t="s">
        <v>723</v>
      </c>
      <c r="D385" s="213"/>
      <c r="E385" s="207">
        <v>153636</v>
      </c>
      <c r="F385" s="208"/>
      <c r="G385" s="209"/>
    </row>
    <row r="386" spans="1:7" s="231" customFormat="1" ht="21" customHeight="1" x14ac:dyDescent="0.25">
      <c r="A386" s="232"/>
      <c r="B386" s="247"/>
      <c r="C386" s="221" t="s">
        <v>724</v>
      </c>
      <c r="D386" s="213"/>
      <c r="E386" s="207">
        <v>10673</v>
      </c>
      <c r="F386" s="208"/>
      <c r="G386" s="209"/>
    </row>
    <row r="387" spans="1:7" s="231" customFormat="1" ht="21" customHeight="1" x14ac:dyDescent="0.25">
      <c r="A387" s="232"/>
      <c r="B387" s="247"/>
      <c r="C387" s="221" t="s">
        <v>725</v>
      </c>
      <c r="D387" s="213"/>
      <c r="E387" s="207">
        <v>5980</v>
      </c>
      <c r="F387" s="208"/>
      <c r="G387" s="209"/>
    </row>
    <row r="388" spans="1:7" s="231" customFormat="1" ht="21" customHeight="1" x14ac:dyDescent="0.25">
      <c r="A388" s="232"/>
      <c r="B388" s="247"/>
      <c r="C388" s="221" t="s">
        <v>726</v>
      </c>
      <c r="D388" s="213"/>
      <c r="E388" s="207">
        <v>912</v>
      </c>
      <c r="F388" s="208"/>
      <c r="G388" s="209"/>
    </row>
    <row r="389" spans="1:7" s="231" customFormat="1" ht="21" customHeight="1" x14ac:dyDescent="0.25">
      <c r="A389" s="232"/>
      <c r="B389" s="247"/>
      <c r="C389" s="221" t="s">
        <v>726</v>
      </c>
      <c r="D389" s="213"/>
      <c r="E389" s="207">
        <v>43462</v>
      </c>
      <c r="F389" s="208"/>
      <c r="G389" s="209"/>
    </row>
    <row r="390" spans="1:7" s="231" customFormat="1" ht="21" customHeight="1" x14ac:dyDescent="0.25">
      <c r="A390" s="232"/>
      <c r="B390" s="221" t="s">
        <v>697</v>
      </c>
      <c r="C390" s="221"/>
      <c r="D390" s="213"/>
      <c r="E390" s="208">
        <f>SUM(E391:E413)</f>
        <v>7466327</v>
      </c>
      <c r="F390" s="208"/>
      <c r="G390" s="209"/>
    </row>
    <row r="391" spans="1:7" s="231" customFormat="1" ht="21" customHeight="1" x14ac:dyDescent="0.25">
      <c r="A391" s="232"/>
      <c r="B391" s="221"/>
      <c r="C391" s="221" t="s">
        <v>727</v>
      </c>
      <c r="D391" s="213"/>
      <c r="E391" s="207">
        <v>782273</v>
      </c>
      <c r="F391" s="208"/>
      <c r="G391" s="209"/>
    </row>
    <row r="392" spans="1:7" s="231" customFormat="1" ht="21" customHeight="1" x14ac:dyDescent="0.25">
      <c r="A392" s="232"/>
      <c r="B392" s="221"/>
      <c r="C392" s="221" t="s">
        <v>728</v>
      </c>
      <c r="D392" s="213"/>
      <c r="E392" s="207">
        <v>723927</v>
      </c>
      <c r="F392" s="208"/>
      <c r="G392" s="209"/>
    </row>
    <row r="393" spans="1:7" s="231" customFormat="1" ht="21" customHeight="1" x14ac:dyDescent="0.25">
      <c r="A393" s="232"/>
      <c r="B393" s="221"/>
      <c r="C393" s="221" t="s">
        <v>729</v>
      </c>
      <c r="D393" s="213"/>
      <c r="E393" s="216">
        <v>0</v>
      </c>
      <c r="F393" s="208"/>
      <c r="G393" s="209"/>
    </row>
    <row r="394" spans="1:7" s="231" customFormat="1" ht="21" customHeight="1" x14ac:dyDescent="0.25">
      <c r="A394" s="232"/>
      <c r="B394" s="221"/>
      <c r="C394" s="221" t="s">
        <v>730</v>
      </c>
      <c r="D394" s="213"/>
      <c r="E394" s="207">
        <v>102195</v>
      </c>
      <c r="F394" s="287"/>
      <c r="G394" s="209"/>
    </row>
    <row r="395" spans="1:7" s="231" customFormat="1" ht="21" customHeight="1" x14ac:dyDescent="0.25">
      <c r="A395" s="232"/>
      <c r="B395" s="221"/>
      <c r="C395" s="221" t="s">
        <v>731</v>
      </c>
      <c r="D395" s="213"/>
      <c r="E395" s="207">
        <v>3732</v>
      </c>
      <c r="F395" s="287"/>
      <c r="G395" s="209"/>
    </row>
    <row r="396" spans="1:7" s="231" customFormat="1" ht="21" customHeight="1" x14ac:dyDescent="0.25">
      <c r="A396" s="232"/>
      <c r="B396" s="221"/>
      <c r="C396" s="221" t="s">
        <v>732</v>
      </c>
      <c r="D396" s="213"/>
      <c r="E396" s="207">
        <v>3690</v>
      </c>
      <c r="F396" s="287"/>
      <c r="G396" s="209"/>
    </row>
    <row r="397" spans="1:7" s="231" customFormat="1" ht="21" customHeight="1" x14ac:dyDescent="0.25">
      <c r="A397" s="232"/>
      <c r="B397" s="221"/>
      <c r="C397" s="221" t="s">
        <v>733</v>
      </c>
      <c r="D397" s="213"/>
      <c r="E397" s="207">
        <v>22500</v>
      </c>
      <c r="F397" s="287"/>
      <c r="G397" s="209"/>
    </row>
    <row r="398" spans="1:7" s="231" customFormat="1" ht="21" customHeight="1" x14ac:dyDescent="0.25">
      <c r="A398" s="232"/>
      <c r="B398" s="221"/>
      <c r="C398" s="221" t="s">
        <v>697</v>
      </c>
      <c r="D398" s="213"/>
      <c r="E398" s="207">
        <v>1290827</v>
      </c>
      <c r="F398" s="287"/>
      <c r="G398" s="209"/>
    </row>
    <row r="399" spans="1:7" s="231" customFormat="1" ht="21" customHeight="1" x14ac:dyDescent="0.25">
      <c r="A399" s="232"/>
      <c r="B399" s="221" t="s">
        <v>734</v>
      </c>
      <c r="C399" s="221"/>
      <c r="D399" s="213"/>
      <c r="E399" s="207">
        <v>78245</v>
      </c>
      <c r="F399" s="287"/>
      <c r="G399" s="209"/>
    </row>
    <row r="400" spans="1:7" s="231" customFormat="1" ht="21" customHeight="1" x14ac:dyDescent="0.25">
      <c r="A400" s="232"/>
      <c r="B400" s="221" t="s">
        <v>735</v>
      </c>
      <c r="C400" s="221"/>
      <c r="D400" s="213"/>
      <c r="E400" s="207">
        <v>12208</v>
      </c>
      <c r="F400" s="287"/>
      <c r="G400" s="209"/>
    </row>
    <row r="401" spans="1:8" s="231" customFormat="1" ht="21" customHeight="1" x14ac:dyDescent="0.25">
      <c r="A401" s="232"/>
      <c r="B401" s="221" t="s">
        <v>736</v>
      </c>
      <c r="C401" s="221"/>
      <c r="D401" s="213"/>
      <c r="E401" s="207">
        <v>349305</v>
      </c>
      <c r="F401" s="287"/>
      <c r="G401" s="209"/>
    </row>
    <row r="402" spans="1:8" s="231" customFormat="1" ht="21" customHeight="1" x14ac:dyDescent="0.25">
      <c r="A402" s="232"/>
      <c r="B402" s="221" t="s">
        <v>737</v>
      </c>
      <c r="C402" s="221"/>
      <c r="D402" s="213"/>
      <c r="E402" s="207">
        <v>816830</v>
      </c>
      <c r="F402" s="287"/>
      <c r="G402" s="209"/>
    </row>
    <row r="403" spans="1:8" s="231" customFormat="1" ht="21" customHeight="1" x14ac:dyDescent="0.25">
      <c r="A403" s="232"/>
      <c r="B403" s="221" t="s">
        <v>738</v>
      </c>
      <c r="C403" s="221"/>
      <c r="D403" s="213"/>
      <c r="E403" s="207">
        <v>492684</v>
      </c>
      <c r="F403" s="287"/>
      <c r="G403" s="209"/>
    </row>
    <row r="404" spans="1:8" s="231" customFormat="1" ht="21" customHeight="1" x14ac:dyDescent="0.25">
      <c r="A404" s="232"/>
      <c r="B404" s="221" t="s">
        <v>739</v>
      </c>
      <c r="C404" s="221"/>
      <c r="D404" s="213"/>
      <c r="E404" s="207">
        <v>9040</v>
      </c>
      <c r="F404" s="287"/>
      <c r="G404" s="209"/>
    </row>
    <row r="405" spans="1:8" s="231" customFormat="1" ht="21" customHeight="1" x14ac:dyDescent="0.25">
      <c r="A405" s="232"/>
      <c r="B405" s="221" t="s">
        <v>740</v>
      </c>
      <c r="C405" s="221"/>
      <c r="D405" s="213"/>
      <c r="E405" s="207">
        <v>154658</v>
      </c>
      <c r="F405" s="287"/>
      <c r="G405" s="209"/>
    </row>
    <row r="406" spans="1:8" s="231" customFormat="1" ht="21" customHeight="1" x14ac:dyDescent="0.25">
      <c r="A406" s="232"/>
      <c r="B406" s="221" t="s">
        <v>741</v>
      </c>
      <c r="C406" s="221"/>
      <c r="D406" s="213"/>
      <c r="E406" s="216">
        <v>0</v>
      </c>
      <c r="F406" s="287"/>
      <c r="G406" s="209"/>
    </row>
    <row r="407" spans="1:8" s="231" customFormat="1" ht="21" customHeight="1" x14ac:dyDescent="0.25">
      <c r="A407" s="232"/>
      <c r="B407" s="221" t="s">
        <v>742</v>
      </c>
      <c r="C407" s="221"/>
      <c r="D407" s="213"/>
      <c r="E407" s="207">
        <v>23200</v>
      </c>
      <c r="F407" s="287"/>
      <c r="G407" s="209"/>
    </row>
    <row r="408" spans="1:8" s="231" customFormat="1" ht="21" customHeight="1" x14ac:dyDescent="0.25">
      <c r="A408" s="232"/>
      <c r="B408" s="221" t="s">
        <v>743</v>
      </c>
      <c r="C408" s="221"/>
      <c r="D408" s="213"/>
      <c r="E408" s="207">
        <v>2332444</v>
      </c>
      <c r="F408" s="287"/>
      <c r="G408" s="209"/>
    </row>
    <row r="409" spans="1:8" s="231" customFormat="1" ht="21" customHeight="1" x14ac:dyDescent="0.25">
      <c r="A409" s="232"/>
      <c r="B409" s="221" t="s">
        <v>744</v>
      </c>
      <c r="C409" s="221"/>
      <c r="D409" s="213"/>
      <c r="E409" s="207">
        <v>52465</v>
      </c>
      <c r="F409" s="287"/>
      <c r="G409" s="209"/>
    </row>
    <row r="410" spans="1:8" s="231" customFormat="1" ht="21" customHeight="1" x14ac:dyDescent="0.25">
      <c r="A410" s="232"/>
      <c r="B410" s="221" t="s">
        <v>745</v>
      </c>
      <c r="C410" s="221"/>
      <c r="D410" s="213"/>
      <c r="E410" s="216">
        <v>0</v>
      </c>
      <c r="F410" s="287"/>
      <c r="G410" s="209"/>
    </row>
    <row r="411" spans="1:8" s="231" customFormat="1" ht="21" customHeight="1" x14ac:dyDescent="0.25">
      <c r="A411" s="232"/>
      <c r="B411" s="221" t="s">
        <v>746</v>
      </c>
      <c r="C411" s="221"/>
      <c r="D411" s="213"/>
      <c r="E411" s="207">
        <v>50560</v>
      </c>
      <c r="F411" s="287"/>
      <c r="G411" s="209"/>
    </row>
    <row r="412" spans="1:8" s="231" customFormat="1" ht="21" customHeight="1" x14ac:dyDescent="0.25">
      <c r="A412" s="232"/>
      <c r="B412" s="221" t="s">
        <v>747</v>
      </c>
      <c r="C412" s="221"/>
      <c r="D412" s="213"/>
      <c r="E412" s="207">
        <v>120000</v>
      </c>
      <c r="F412" s="287"/>
      <c r="G412" s="209"/>
    </row>
    <row r="413" spans="1:8" s="231" customFormat="1" ht="21" customHeight="1" x14ac:dyDescent="0.25">
      <c r="A413" s="232"/>
      <c r="B413" s="221" t="s">
        <v>748</v>
      </c>
      <c r="C413" s="221"/>
      <c r="D413" s="213"/>
      <c r="E413" s="207">
        <v>45544</v>
      </c>
      <c r="F413" s="287"/>
      <c r="G413" s="209"/>
    </row>
    <row r="414" spans="1:8" s="231" customFormat="1" ht="21" customHeight="1" x14ac:dyDescent="0.25">
      <c r="A414" s="232"/>
      <c r="B414" s="221" t="s">
        <v>749</v>
      </c>
      <c r="C414" s="221"/>
      <c r="D414" s="213"/>
      <c r="E414" s="208">
        <v>480650</v>
      </c>
      <c r="F414" s="208" t="s">
        <v>80</v>
      </c>
      <c r="G414" s="209"/>
    </row>
    <row r="415" spans="1:8" s="231" customFormat="1" ht="21" customHeight="1" x14ac:dyDescent="0.25">
      <c r="A415" s="232"/>
      <c r="B415" s="221" t="s">
        <v>750</v>
      </c>
      <c r="C415" s="221"/>
      <c r="D415" s="213"/>
      <c r="E415" s="208">
        <f>SUM(E416:E427)</f>
        <v>4254442</v>
      </c>
      <c r="F415" s="208" t="s">
        <v>80</v>
      </c>
      <c r="G415" s="209"/>
    </row>
    <row r="416" spans="1:8" s="231" customFormat="1" ht="21" customHeight="1" x14ac:dyDescent="0.25">
      <c r="A416" s="232"/>
      <c r="B416" s="221"/>
      <c r="C416" s="221" t="s">
        <v>751</v>
      </c>
      <c r="D416" s="213"/>
      <c r="E416" s="207">
        <v>11880</v>
      </c>
      <c r="F416" s="208" t="s">
        <v>80</v>
      </c>
      <c r="G416" s="209"/>
      <c r="H416" s="288"/>
    </row>
    <row r="417" spans="1:8" s="231" customFormat="1" ht="21" customHeight="1" x14ac:dyDescent="0.25">
      <c r="A417" s="232"/>
      <c r="B417" s="221"/>
      <c r="C417" s="221" t="s">
        <v>752</v>
      </c>
      <c r="D417" s="213"/>
      <c r="E417" s="207">
        <v>32516</v>
      </c>
      <c r="F417" s="208" t="s">
        <v>80</v>
      </c>
      <c r="G417" s="209"/>
      <c r="H417" s="288"/>
    </row>
    <row r="418" spans="1:8" s="231" customFormat="1" ht="21" customHeight="1" x14ac:dyDescent="0.25">
      <c r="A418" s="232"/>
      <c r="B418" s="221"/>
      <c r="C418" s="221" t="s">
        <v>753</v>
      </c>
      <c r="D418" s="213"/>
      <c r="E418" s="207">
        <v>1765298</v>
      </c>
      <c r="F418" s="208"/>
      <c r="G418" s="209"/>
      <c r="H418" s="288"/>
    </row>
    <row r="419" spans="1:8" s="231" customFormat="1" ht="21" customHeight="1" x14ac:dyDescent="0.25">
      <c r="A419" s="232"/>
      <c r="B419" s="221"/>
      <c r="C419" s="221" t="s">
        <v>754</v>
      </c>
      <c r="D419" s="213"/>
      <c r="E419" s="207">
        <v>81819</v>
      </c>
      <c r="F419" s="208" t="s">
        <v>80</v>
      </c>
      <c r="G419" s="209"/>
      <c r="H419" s="288"/>
    </row>
    <row r="420" spans="1:8" s="231" customFormat="1" ht="24.75" customHeight="1" x14ac:dyDescent="0.25">
      <c r="A420" s="232"/>
      <c r="B420" s="221"/>
      <c r="C420" s="221" t="s">
        <v>755</v>
      </c>
      <c r="D420" s="213"/>
      <c r="E420" s="207">
        <v>67454</v>
      </c>
      <c r="F420" s="208"/>
      <c r="G420" s="209"/>
      <c r="H420" s="288"/>
    </row>
    <row r="421" spans="1:8" s="231" customFormat="1" ht="24.75" customHeight="1" x14ac:dyDescent="0.25">
      <c r="A421" s="232"/>
      <c r="B421" s="221"/>
      <c r="C421" s="221" t="s">
        <v>756</v>
      </c>
      <c r="D421" s="213"/>
      <c r="E421" s="207">
        <v>133712</v>
      </c>
      <c r="F421" s="208"/>
      <c r="G421" s="209"/>
      <c r="H421" s="288"/>
    </row>
    <row r="422" spans="1:8" ht="18.75" customHeight="1" x14ac:dyDescent="0.25">
      <c r="A422" s="232"/>
      <c r="B422" s="221"/>
      <c r="C422" s="221" t="s">
        <v>757</v>
      </c>
      <c r="D422" s="213"/>
      <c r="E422" s="207">
        <v>23470</v>
      </c>
      <c r="F422" s="208"/>
      <c r="G422" s="209"/>
      <c r="H422" s="288"/>
    </row>
    <row r="423" spans="1:8" s="231" customFormat="1" ht="21" customHeight="1" x14ac:dyDescent="0.25">
      <c r="A423" s="232"/>
      <c r="B423" s="221"/>
      <c r="C423" s="221" t="s">
        <v>758</v>
      </c>
      <c r="D423" s="213"/>
      <c r="E423" s="207">
        <v>10526</v>
      </c>
      <c r="F423" s="208"/>
      <c r="G423" s="209"/>
      <c r="H423" s="289"/>
    </row>
    <row r="424" spans="1:8" s="231" customFormat="1" ht="21" customHeight="1" x14ac:dyDescent="0.25">
      <c r="A424" s="232"/>
      <c r="B424" s="221"/>
      <c r="C424" s="221" t="s">
        <v>759</v>
      </c>
      <c r="D424" s="213"/>
      <c r="E424" s="207">
        <v>65340</v>
      </c>
      <c r="F424" s="208" t="s">
        <v>80</v>
      </c>
      <c r="G424" s="209"/>
      <c r="H424" s="288"/>
    </row>
    <row r="425" spans="1:8" s="231" customFormat="1" ht="21" customHeight="1" x14ac:dyDescent="0.25">
      <c r="A425" s="232"/>
      <c r="B425" s="221"/>
      <c r="C425" s="221" t="s">
        <v>760</v>
      </c>
      <c r="D425" s="213"/>
      <c r="E425" s="207">
        <v>1485400</v>
      </c>
      <c r="F425" s="208"/>
      <c r="G425" s="209"/>
      <c r="H425" s="288"/>
    </row>
    <row r="426" spans="1:8" s="231" customFormat="1" ht="21" customHeight="1" x14ac:dyDescent="0.25">
      <c r="A426" s="232"/>
      <c r="B426" s="221"/>
      <c r="C426" s="221" t="s">
        <v>761</v>
      </c>
      <c r="D426" s="213"/>
      <c r="E426" s="207">
        <v>44998</v>
      </c>
      <c r="F426" s="208"/>
      <c r="G426" s="290"/>
      <c r="H426" s="288"/>
    </row>
    <row r="427" spans="1:8" s="231" customFormat="1" ht="21" customHeight="1" x14ac:dyDescent="0.25">
      <c r="A427" s="232"/>
      <c r="B427" s="221"/>
      <c r="C427" s="221" t="s">
        <v>762</v>
      </c>
      <c r="D427" s="213"/>
      <c r="E427" s="207">
        <v>532029</v>
      </c>
      <c r="F427" s="208"/>
      <c r="G427" s="290"/>
      <c r="H427" s="288"/>
    </row>
    <row r="428" spans="1:8" s="231" customFormat="1" ht="18.75" customHeight="1" x14ac:dyDescent="0.25">
      <c r="A428" s="232"/>
      <c r="B428" s="221" t="s">
        <v>763</v>
      </c>
      <c r="C428" s="291"/>
      <c r="D428" s="213"/>
      <c r="E428" s="207">
        <v>136200</v>
      </c>
      <c r="F428" s="208"/>
      <c r="G428" s="209"/>
      <c r="H428" s="288"/>
    </row>
    <row r="429" spans="1:8" s="231" customFormat="1" ht="18.75" customHeight="1" x14ac:dyDescent="0.25">
      <c r="A429" s="232"/>
      <c r="B429" s="221" t="s">
        <v>764</v>
      </c>
      <c r="C429" s="247"/>
      <c r="D429" s="213"/>
      <c r="E429" s="207">
        <v>30402</v>
      </c>
      <c r="F429" s="208"/>
      <c r="G429" s="209"/>
      <c r="H429" s="288"/>
    </row>
    <row r="430" spans="1:8" s="231" customFormat="1" ht="18.75" customHeight="1" x14ac:dyDescent="0.25">
      <c r="A430" s="232"/>
      <c r="B430" s="221" t="s">
        <v>765</v>
      </c>
      <c r="C430" s="212"/>
      <c r="D430" s="217"/>
      <c r="E430" s="207">
        <v>47433</v>
      </c>
      <c r="F430" s="208"/>
      <c r="G430" s="209"/>
      <c r="H430" s="288"/>
    </row>
    <row r="431" spans="1:8" s="231" customFormat="1" ht="18.75" customHeight="1" x14ac:dyDescent="0.25">
      <c r="A431" s="232"/>
      <c r="B431" s="221" t="s">
        <v>766</v>
      </c>
      <c r="C431" s="212"/>
      <c r="D431" s="217"/>
      <c r="E431" s="207">
        <v>100000</v>
      </c>
      <c r="F431" s="208"/>
      <c r="G431" s="209"/>
      <c r="H431" s="288"/>
    </row>
    <row r="432" spans="1:8" s="231" customFormat="1" ht="18.75" customHeight="1" x14ac:dyDescent="0.25">
      <c r="A432" s="232"/>
      <c r="B432" s="221" t="s">
        <v>767</v>
      </c>
      <c r="C432" s="212"/>
      <c r="D432" s="217"/>
      <c r="E432" s="207">
        <v>120923</v>
      </c>
      <c r="F432" s="208"/>
      <c r="G432" s="209"/>
      <c r="H432" s="289"/>
    </row>
    <row r="433" spans="1:8" s="231" customFormat="1" ht="18.75" customHeight="1" x14ac:dyDescent="0.25">
      <c r="A433" s="232"/>
      <c r="B433" s="221" t="s">
        <v>768</v>
      </c>
      <c r="C433" s="212"/>
      <c r="D433" s="217"/>
      <c r="E433" s="207">
        <v>20000</v>
      </c>
      <c r="F433" s="208"/>
      <c r="G433" s="209"/>
      <c r="H433" s="288"/>
    </row>
    <row r="434" spans="1:8" s="231" customFormat="1" ht="18.75" customHeight="1" x14ac:dyDescent="0.25">
      <c r="A434" s="232"/>
      <c r="B434" s="221" t="s">
        <v>769</v>
      </c>
      <c r="C434" s="212"/>
      <c r="D434" s="217"/>
      <c r="E434" s="207">
        <v>511171</v>
      </c>
      <c r="F434" s="208"/>
      <c r="G434" s="209"/>
      <c r="H434" s="288"/>
    </row>
    <row r="435" spans="1:8" s="231" customFormat="1" ht="18.75" customHeight="1" x14ac:dyDescent="0.25">
      <c r="A435" s="232"/>
      <c r="B435" s="221" t="s">
        <v>770</v>
      </c>
      <c r="C435" s="212"/>
      <c r="D435" s="217"/>
      <c r="E435" s="207">
        <v>9141</v>
      </c>
      <c r="F435" s="208"/>
      <c r="G435" s="209"/>
      <c r="H435" s="288"/>
    </row>
    <row r="436" spans="1:8" s="231" customFormat="1" ht="18.75" customHeight="1" x14ac:dyDescent="0.25">
      <c r="A436" s="232"/>
      <c r="B436" s="221" t="s">
        <v>771</v>
      </c>
      <c r="C436" s="212"/>
      <c r="D436" s="217"/>
      <c r="E436" s="207">
        <v>491722</v>
      </c>
      <c r="F436" s="208"/>
      <c r="G436" s="209"/>
      <c r="H436" s="288"/>
    </row>
    <row r="437" spans="1:8" s="231" customFormat="1" ht="18.75" customHeight="1" x14ac:dyDescent="0.25">
      <c r="A437" s="232"/>
      <c r="B437" s="221" t="s">
        <v>772</v>
      </c>
      <c r="C437" s="212"/>
      <c r="D437" s="217"/>
      <c r="E437" s="207">
        <v>128686</v>
      </c>
      <c r="F437" s="208"/>
      <c r="G437" s="209"/>
      <c r="H437" s="288"/>
    </row>
    <row r="438" spans="1:8" s="231" customFormat="1" ht="18.75" customHeight="1" x14ac:dyDescent="0.25">
      <c r="A438" s="232"/>
      <c r="B438" s="221" t="s">
        <v>773</v>
      </c>
      <c r="C438" s="212"/>
      <c r="D438" s="217"/>
      <c r="E438" s="207">
        <v>131039</v>
      </c>
      <c r="F438" s="208"/>
      <c r="G438" s="209"/>
      <c r="H438" s="288"/>
    </row>
    <row r="439" spans="1:8" s="231" customFormat="1" ht="18.75" customHeight="1" x14ac:dyDescent="0.25">
      <c r="A439" s="232"/>
      <c r="B439" s="221" t="s">
        <v>774</v>
      </c>
      <c r="C439" s="212"/>
      <c r="D439" s="217"/>
      <c r="E439" s="207">
        <v>12000</v>
      </c>
      <c r="F439" s="208"/>
      <c r="G439" s="209"/>
      <c r="H439" s="288"/>
    </row>
    <row r="440" spans="1:8" s="231" customFormat="1" ht="18.75" customHeight="1" x14ac:dyDescent="0.25">
      <c r="A440" s="232"/>
      <c r="B440" s="221" t="s">
        <v>775</v>
      </c>
      <c r="C440" s="212"/>
      <c r="D440" s="217"/>
      <c r="E440" s="207">
        <v>214500</v>
      </c>
      <c r="F440" s="208"/>
      <c r="G440" s="209"/>
      <c r="H440" s="288"/>
    </row>
    <row r="441" spans="1:8" s="231" customFormat="1" ht="18.75" customHeight="1" x14ac:dyDescent="0.25">
      <c r="A441" s="232"/>
      <c r="B441" s="221" t="s">
        <v>776</v>
      </c>
      <c r="C441" s="212"/>
      <c r="D441" s="217"/>
      <c r="E441" s="207">
        <v>2000</v>
      </c>
      <c r="F441" s="208"/>
      <c r="G441" s="209"/>
      <c r="H441" s="288"/>
    </row>
    <row r="442" spans="1:8" s="231" customFormat="1" ht="18.75" customHeight="1" x14ac:dyDescent="0.25">
      <c r="A442" s="232"/>
      <c r="B442" s="221" t="s">
        <v>777</v>
      </c>
      <c r="C442" s="212"/>
      <c r="D442" s="217"/>
      <c r="E442" s="207">
        <v>985000</v>
      </c>
      <c r="F442" s="208"/>
      <c r="G442" s="209"/>
      <c r="H442" s="288"/>
    </row>
    <row r="443" spans="1:8" s="231" customFormat="1" ht="18.75" customHeight="1" x14ac:dyDescent="0.25">
      <c r="A443" s="232"/>
      <c r="B443" s="221" t="s">
        <v>778</v>
      </c>
      <c r="C443" s="212"/>
      <c r="D443" s="217"/>
      <c r="E443" s="216">
        <v>0</v>
      </c>
      <c r="F443" s="208"/>
      <c r="G443" s="209"/>
      <c r="H443" s="288"/>
    </row>
    <row r="444" spans="1:8" s="231" customFormat="1" ht="18.75" customHeight="1" x14ac:dyDescent="0.25">
      <c r="A444" s="232"/>
      <c r="B444" s="221" t="s">
        <v>779</v>
      </c>
      <c r="C444" s="212"/>
      <c r="D444" s="217"/>
      <c r="E444" s="207">
        <v>608172</v>
      </c>
      <c r="F444" s="208"/>
      <c r="G444" s="209"/>
      <c r="H444" s="288"/>
    </row>
    <row r="445" spans="1:8" s="231" customFormat="1" ht="18.75" customHeight="1" x14ac:dyDescent="0.25">
      <c r="A445" s="232"/>
      <c r="B445" s="221" t="s">
        <v>780</v>
      </c>
      <c r="C445" s="212"/>
      <c r="D445" s="217"/>
      <c r="E445" s="207">
        <v>29120</v>
      </c>
      <c r="F445" s="208"/>
      <c r="G445" s="209"/>
      <c r="H445" s="288"/>
    </row>
    <row r="446" spans="1:8" ht="18.75" customHeight="1" x14ac:dyDescent="0.25">
      <c r="A446" s="232"/>
      <c r="B446" s="221" t="s">
        <v>781</v>
      </c>
      <c r="C446" s="212"/>
      <c r="D446" s="217"/>
      <c r="E446" s="207">
        <v>35571</v>
      </c>
      <c r="F446" s="208"/>
      <c r="G446" s="209"/>
      <c r="H446" s="288"/>
    </row>
    <row r="447" spans="1:8" ht="18.75" customHeight="1" x14ac:dyDescent="0.25">
      <c r="A447" s="232"/>
      <c r="B447" s="221" t="s">
        <v>469</v>
      </c>
      <c r="C447" s="212"/>
      <c r="D447" s="217"/>
      <c r="E447" s="207">
        <v>31622</v>
      </c>
      <c r="F447" s="292"/>
      <c r="G447" s="209"/>
      <c r="H447" s="288"/>
    </row>
    <row r="448" spans="1:8" ht="18.75" customHeight="1" x14ac:dyDescent="0.25">
      <c r="A448" s="232"/>
      <c r="B448" s="221" t="s">
        <v>782</v>
      </c>
      <c r="C448" s="212"/>
      <c r="D448" s="217"/>
      <c r="E448" s="207">
        <v>210000</v>
      </c>
      <c r="F448" s="292"/>
      <c r="G448" s="209"/>
    </row>
    <row r="449" spans="1:7" ht="21" customHeight="1" x14ac:dyDescent="0.25">
      <c r="A449" s="232"/>
      <c r="B449" s="221" t="s">
        <v>783</v>
      </c>
      <c r="C449" s="212"/>
      <c r="D449" s="217"/>
      <c r="E449" s="207">
        <v>12497</v>
      </c>
      <c r="F449" s="292"/>
      <c r="G449" s="209"/>
    </row>
    <row r="450" spans="1:7" ht="21" customHeight="1" x14ac:dyDescent="0.25">
      <c r="A450" s="232"/>
      <c r="B450" s="221" t="s">
        <v>784</v>
      </c>
      <c r="C450" s="212"/>
      <c r="D450" s="217"/>
      <c r="E450" s="207">
        <v>2000</v>
      </c>
      <c r="F450" s="292"/>
      <c r="G450" s="209"/>
    </row>
    <row r="451" spans="1:7" ht="21" customHeight="1" x14ac:dyDescent="0.25">
      <c r="A451" s="232" t="s">
        <v>785</v>
      </c>
      <c r="B451" s="221"/>
      <c r="C451" s="212"/>
      <c r="D451" s="217"/>
      <c r="E451" s="207"/>
      <c r="F451" s="292">
        <f>SUM(F452:F453)</f>
        <v>35173916</v>
      </c>
      <c r="G451" s="209"/>
    </row>
    <row r="452" spans="1:7" ht="21" customHeight="1" x14ac:dyDescent="0.25">
      <c r="A452" s="232"/>
      <c r="B452" s="221" t="s">
        <v>786</v>
      </c>
      <c r="C452" s="212"/>
      <c r="D452" s="217"/>
      <c r="E452" s="208"/>
      <c r="F452" s="293">
        <v>32596521</v>
      </c>
      <c r="G452" s="209"/>
    </row>
    <row r="453" spans="1:7" ht="21" customHeight="1" x14ac:dyDescent="0.25">
      <c r="A453" s="261"/>
      <c r="B453" s="262" t="s">
        <v>787</v>
      </c>
      <c r="C453" s="262"/>
      <c r="D453" s="263"/>
      <c r="E453" s="254"/>
      <c r="F453" s="254">
        <v>2577395</v>
      </c>
      <c r="G453" s="256"/>
    </row>
  </sheetData>
  <sheetProtection algorithmName="SHA-512" hashValue="TFJ6GRQkjtOP02Cx+ZlYQbjTN0uTNxVz0XEKT9thJ00sApd8uDPLNQRhk13BZluYEZNGf+/rJ13z6kCeEE/eIw==" saltValue="FpLUaA5xGhguPQyjSKuVuw==" spinCount="100000" sheet="1" objects="1" scenarios="1"/>
  <mergeCells count="31">
    <mergeCell ref="B337:D337"/>
    <mergeCell ref="C324:D324"/>
    <mergeCell ref="C325:D325"/>
    <mergeCell ref="C326:D326"/>
    <mergeCell ref="C327:D327"/>
    <mergeCell ref="C328:D328"/>
    <mergeCell ref="B331:D331"/>
    <mergeCell ref="C323:D323"/>
    <mergeCell ref="A63:D63"/>
    <mergeCell ref="A88:D88"/>
    <mergeCell ref="B170:C170"/>
    <mergeCell ref="C315:D315"/>
    <mergeCell ref="C316:D316"/>
    <mergeCell ref="C317:D317"/>
    <mergeCell ref="C318:D318"/>
    <mergeCell ref="C319:D319"/>
    <mergeCell ref="C320:D320"/>
    <mergeCell ref="C321:D321"/>
    <mergeCell ref="C322:D322"/>
    <mergeCell ref="A14:D14"/>
    <mergeCell ref="A1:G1"/>
    <mergeCell ref="A2:G2"/>
    <mergeCell ref="A3:G3"/>
    <mergeCell ref="A4:D5"/>
    <mergeCell ref="E4:G4"/>
    <mergeCell ref="A6:D6"/>
    <mergeCell ref="A7:D7"/>
    <mergeCell ref="A9:B9"/>
    <mergeCell ref="A11:B11"/>
    <mergeCell ref="A12:C12"/>
    <mergeCell ref="B13:C13"/>
  </mergeCells>
  <phoneticPr fontId="1" type="noConversion"/>
  <pageMargins left="0.47" right="0.26" top="0.31496062992125984" bottom="0.19685039370078741" header="0.19685039370078741" footer="0.15748031496062992"/>
  <pageSetup paperSize="9" scale="77" fitToHeight="0" orientation="portrait" r:id="rId1"/>
  <headerFooter alignWithMargins="0">
    <oddHeader>&amp;R
全&amp;N頁第&amp;P頁
單位：新臺幣元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6</vt:i4>
      </vt:variant>
    </vt:vector>
  </HeadingPairs>
  <TitlesOfParts>
    <vt:vector size="14" baseType="lpstr">
      <vt:lpstr>平衡表</vt:lpstr>
      <vt:lpstr>收支餘絀表</vt:lpstr>
      <vt:lpstr>現金流量表</vt:lpstr>
      <vt:lpstr>現金收支概況表</vt:lpstr>
      <vt:lpstr>固定資產無形資產變動表</vt:lpstr>
      <vt:lpstr>收入明細</vt:lpstr>
      <vt:lpstr>支出明細表</vt:lpstr>
      <vt:lpstr>各科目明細表</vt:lpstr>
      <vt:lpstr>各科目明細表!Print_Area</vt:lpstr>
      <vt:lpstr>固定資產無形資產變動表!Print_Area</vt:lpstr>
      <vt:lpstr>支出明細表!Print_Titles</vt:lpstr>
      <vt:lpstr>各科目明細表!Print_Titles</vt:lpstr>
      <vt:lpstr>收入明細!Print_Titles</vt:lpstr>
      <vt:lpstr>固定資產無形資產變動表!Print_Titles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黃淑韻</cp:lastModifiedBy>
  <cp:lastPrinted>2025-10-27T01:08:23Z</cp:lastPrinted>
  <dcterms:created xsi:type="dcterms:W3CDTF">2018-09-12T08:16:57Z</dcterms:created>
  <dcterms:modified xsi:type="dcterms:W3CDTF">2026-01-05T04:20:26Z</dcterms:modified>
</cp:coreProperties>
</file>