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胡組長\"/>
    </mc:Choice>
  </mc:AlternateContent>
  <xr:revisionPtr revIDLastSave="0" documentId="8_{ADF782AD-E7FC-4FAA-A45A-698A3E77B18C}" xr6:coauthVersionLast="47" xr6:coauthVersionMax="47" xr10:uidLastSave="{00000000-0000-0000-0000-000000000000}"/>
  <bookViews>
    <workbookView xWindow="-110" yWindow="-110" windowWidth="19420" windowHeight="10300" tabRatio="754" xr2:uid="{00000000-000D-0000-FFFF-FFFF00000000}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8" r:id="rId7"/>
    <sheet name="總分類帳各科目彙總表" sheetId="9" r:id="rId8"/>
  </sheets>
  <definedNames>
    <definedName name="_xlnm.Print_Area" localSheetId="4">固定資產無形資產變動表!$A$1:$H$95</definedName>
    <definedName name="_xlnm.Print_Titles" localSheetId="6">支出明細表!$1:$5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8" l="1"/>
  <c r="D20" i="8"/>
  <c r="G88" i="3" l="1"/>
  <c r="F88" i="3"/>
  <c r="E88" i="3"/>
  <c r="C88" i="3"/>
  <c r="H90" i="3"/>
  <c r="G84" i="3"/>
  <c r="F84" i="3"/>
  <c r="E84" i="3"/>
  <c r="D84" i="3"/>
  <c r="G65" i="3"/>
  <c r="F65" i="3"/>
  <c r="E65" i="3"/>
  <c r="D65" i="3"/>
  <c r="D62" i="3"/>
  <c r="H78" i="3"/>
  <c r="F25" i="3" l="1"/>
  <c r="D25" i="3"/>
  <c r="H55" i="3"/>
  <c r="G37" i="3"/>
  <c r="G36" i="3"/>
  <c r="E39" i="3"/>
  <c r="E31" i="3"/>
  <c r="E25" i="3" s="1"/>
  <c r="G25" i="3" l="1"/>
  <c r="H25" i="3"/>
  <c r="D19" i="4"/>
  <c r="D12" i="4"/>
  <c r="C26" i="8" l="1"/>
  <c r="C18" i="4"/>
  <c r="C14" i="4"/>
  <c r="E40" i="6"/>
  <c r="E36" i="6"/>
  <c r="E28" i="6"/>
  <c r="E29" i="6" s="1"/>
  <c r="E37" i="6" s="1"/>
  <c r="E41" i="6" s="1"/>
  <c r="E15" i="6"/>
  <c r="F19" i="6" s="1"/>
  <c r="D27" i="7"/>
  <c r="C27" i="7"/>
  <c r="D34" i="7"/>
  <c r="D8" i="7"/>
  <c r="D14" i="7" s="1"/>
  <c r="D17" i="7" s="1"/>
  <c r="A25" i="2"/>
  <c r="A13" i="2"/>
  <c r="A9" i="2"/>
  <c r="C42" i="1"/>
  <c r="C37" i="1"/>
  <c r="C36" i="1"/>
  <c r="C44" i="1" s="1"/>
  <c r="C33" i="1"/>
  <c r="C29" i="1"/>
  <c r="C28" i="1"/>
  <c r="C24" i="1"/>
  <c r="C17" i="1"/>
  <c r="C13" i="1"/>
  <c r="C8" i="1"/>
  <c r="C27" i="1" s="1"/>
  <c r="F14" i="6" l="1"/>
  <c r="D35" i="7"/>
  <c r="D37" i="7" s="1"/>
  <c r="B40" i="1" l="1"/>
  <c r="E36" i="8" l="1"/>
  <c r="F36" i="8" s="1"/>
  <c r="E35" i="8"/>
  <c r="F35" i="8" s="1"/>
  <c r="D34" i="8"/>
  <c r="C34" i="8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D26" i="8"/>
  <c r="E26" i="8" s="1"/>
  <c r="F26" i="8" s="1"/>
  <c r="D25" i="8"/>
  <c r="C25" i="8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D18" i="8"/>
  <c r="C18" i="8"/>
  <c r="E17" i="8"/>
  <c r="F17" i="8" s="1"/>
  <c r="E16" i="8"/>
  <c r="F16" i="8" s="1"/>
  <c r="E15" i="8"/>
  <c r="F15" i="8" s="1"/>
  <c r="E14" i="8"/>
  <c r="F14" i="8" s="1"/>
  <c r="E13" i="8"/>
  <c r="F13" i="8" s="1"/>
  <c r="D12" i="8"/>
  <c r="C12" i="8"/>
  <c r="E11" i="8"/>
  <c r="F11" i="8" s="1"/>
  <c r="E10" i="8"/>
  <c r="F10" i="8" s="1"/>
  <c r="E9" i="8"/>
  <c r="F9" i="8" s="1"/>
  <c r="E8" i="8"/>
  <c r="F8" i="8" s="1"/>
  <c r="E7" i="8"/>
  <c r="F7" i="8" s="1"/>
  <c r="D6" i="8"/>
  <c r="C6" i="8"/>
  <c r="D37" i="8" l="1"/>
  <c r="C37" i="8"/>
  <c r="E34" i="8"/>
  <c r="F34" i="8" s="1"/>
  <c r="E25" i="8"/>
  <c r="F25" i="8" s="1"/>
  <c r="E18" i="8"/>
  <c r="F18" i="8" s="1"/>
  <c r="E12" i="8"/>
  <c r="F12" i="8" s="1"/>
  <c r="E6" i="8"/>
  <c r="F6" i="8" s="1"/>
  <c r="E37" i="8" l="1"/>
  <c r="F37" i="8" s="1"/>
  <c r="H30" i="3"/>
  <c r="H31" i="3"/>
  <c r="H32" i="3"/>
  <c r="C8" i="3"/>
  <c r="D88" i="3" l="1"/>
  <c r="H93" i="3"/>
  <c r="H92" i="3"/>
  <c r="H49" i="3"/>
  <c r="D25" i="2"/>
  <c r="H88" i="3" l="1"/>
  <c r="C62" i="3" l="1"/>
  <c r="C84" i="3"/>
  <c r="A6" i="2"/>
  <c r="A22" i="2" s="1"/>
  <c r="A26" i="2" s="1"/>
  <c r="B13" i="1"/>
  <c r="C83" i="3" l="1"/>
  <c r="H84" i="3"/>
  <c r="C7" i="3"/>
  <c r="H80" i="3" l="1"/>
  <c r="E20" i="4"/>
  <c r="F10" i="6" l="1"/>
  <c r="E20" i="2"/>
  <c r="F20" i="2" s="1"/>
  <c r="F41" i="6" l="1"/>
  <c r="F40" i="6"/>
  <c r="F39" i="6"/>
  <c r="F37" i="6"/>
  <c r="F36" i="6"/>
  <c r="F35" i="6"/>
  <c r="F34" i="6"/>
  <c r="F33" i="6"/>
  <c r="F26" i="6"/>
  <c r="F25" i="6"/>
  <c r="F24" i="6"/>
  <c r="F23" i="6"/>
  <c r="F22" i="6"/>
  <c r="C34" i="7" l="1"/>
  <c r="B33" i="1"/>
  <c r="B17" i="1"/>
  <c r="D15" i="1"/>
  <c r="E15" i="1" s="1"/>
  <c r="E23" i="2" l="1"/>
  <c r="F23" i="2" s="1"/>
  <c r="C36" i="6" l="1"/>
  <c r="C8" i="7"/>
  <c r="C14" i="7" s="1"/>
  <c r="B42" i="1"/>
  <c r="B24" i="1"/>
  <c r="D23" i="1"/>
  <c r="E23" i="1" s="1"/>
  <c r="G83" i="3" l="1"/>
  <c r="F83" i="3"/>
  <c r="E83" i="3"/>
  <c r="D83" i="3"/>
  <c r="H89" i="3"/>
  <c r="H91" i="3"/>
  <c r="H94" i="3"/>
  <c r="H77" i="3" l="1"/>
  <c r="H54" i="3" l="1"/>
  <c r="G8" i="3"/>
  <c r="E8" i="3"/>
  <c r="G62" i="3"/>
  <c r="E62" i="3"/>
  <c r="H79" i="3"/>
  <c r="F8" i="3" l="1"/>
  <c r="H24" i="3"/>
  <c r="H23" i="3"/>
  <c r="D8" i="3" l="1"/>
  <c r="H8" i="3" s="1"/>
  <c r="F32" i="6" l="1"/>
  <c r="F30" i="6"/>
  <c r="F29" i="6"/>
  <c r="F28" i="6"/>
  <c r="F21" i="6"/>
  <c r="F20" i="6"/>
  <c r="F18" i="6"/>
  <c r="F13" i="6"/>
  <c r="F17" i="6"/>
  <c r="F12" i="6"/>
  <c r="F11" i="6"/>
  <c r="F9" i="6"/>
  <c r="F8" i="6"/>
  <c r="F7" i="6"/>
  <c r="F6" i="6"/>
  <c r="E19" i="2" l="1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E7" i="3" l="1"/>
  <c r="C5" i="3" l="1"/>
  <c r="C95" i="3" s="1"/>
  <c r="E18" i="2"/>
  <c r="F18" i="2" s="1"/>
  <c r="F7" i="3" l="1"/>
  <c r="F62" i="3" l="1"/>
  <c r="C28" i="6"/>
  <c r="C6" i="4"/>
  <c r="E7" i="2" s="1"/>
  <c r="F7" i="2" s="1"/>
  <c r="C40" i="6"/>
  <c r="C10" i="4"/>
  <c r="E21" i="2" l="1"/>
  <c r="F21" i="2" s="1"/>
  <c r="E14" i="2"/>
  <c r="F14" i="2" s="1"/>
  <c r="C15" i="6"/>
  <c r="D14" i="6" s="1"/>
  <c r="D19" i="6" l="1"/>
  <c r="D35" i="6"/>
  <c r="D23" i="6"/>
  <c r="D33" i="6"/>
  <c r="D10" i="6"/>
  <c r="D6" i="6"/>
  <c r="D39" i="6"/>
  <c r="D40" i="6" s="1"/>
  <c r="D34" i="6"/>
  <c r="D24" i="6"/>
  <c r="D32" i="6"/>
  <c r="D22" i="6"/>
  <c r="D7" i="6"/>
  <c r="D21" i="6"/>
  <c r="D15" i="6"/>
  <c r="D13" i="6"/>
  <c r="D18" i="6"/>
  <c r="D12" i="6"/>
  <c r="D26" i="6"/>
  <c r="D17" i="6"/>
  <c r="D11" i="6"/>
  <c r="D25" i="6"/>
  <c r="D9" i="6"/>
  <c r="D30" i="6"/>
  <c r="D20" i="6"/>
  <c r="D8" i="6"/>
  <c r="D43" i="1" l="1"/>
  <c r="E25" i="2" l="1"/>
  <c r="F25" i="2" s="1"/>
  <c r="E43" i="1"/>
  <c r="F15" i="6" l="1"/>
  <c r="C17" i="7"/>
  <c r="C35" i="7" s="1"/>
  <c r="C29" i="6"/>
  <c r="D29" i="6" s="1"/>
  <c r="D42" i="1"/>
  <c r="E42" i="1" s="1"/>
  <c r="E24" i="2" l="1"/>
  <c r="F24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5" i="1"/>
  <c r="E25" i="1" s="1"/>
  <c r="D26" i="1"/>
  <c r="E26" i="1" s="1"/>
  <c r="D30" i="1"/>
  <c r="E30" i="1" s="1"/>
  <c r="D31" i="1"/>
  <c r="E31" i="1" s="1"/>
  <c r="D32" i="1"/>
  <c r="E32" i="1" s="1"/>
  <c r="D34" i="1"/>
  <c r="E34" i="1" s="1"/>
  <c r="D35" i="1"/>
  <c r="E35" i="1" s="1"/>
  <c r="D38" i="1"/>
  <c r="E38" i="1" s="1"/>
  <c r="D39" i="1"/>
  <c r="E39" i="1" s="1"/>
  <c r="B37" i="1"/>
  <c r="B8" i="1"/>
  <c r="D8" i="1" s="1"/>
  <c r="E8" i="1" s="1"/>
  <c r="B27" i="1" l="1"/>
  <c r="D17" i="1"/>
  <c r="E17" i="1" s="1"/>
  <c r="D13" i="1"/>
  <c r="E13" i="1" s="1"/>
  <c r="D37" i="1"/>
  <c r="E37" i="1" s="1"/>
  <c r="E7" i="4" l="1"/>
  <c r="E8" i="4"/>
  <c r="E9" i="4"/>
  <c r="H17" i="3" l="1"/>
  <c r="H6" i="3" l="1"/>
  <c r="H70" i="3"/>
  <c r="H69" i="3"/>
  <c r="H28" i="3"/>
  <c r="B36" i="1" l="1"/>
  <c r="D41" i="1"/>
  <c r="E41" i="1" s="1"/>
  <c r="C37" i="7"/>
  <c r="E18" i="1"/>
  <c r="E19" i="1"/>
  <c r="E20" i="1"/>
  <c r="E21" i="1"/>
  <c r="E22" i="1"/>
  <c r="B29" i="1" l="1"/>
  <c r="D29" i="1" l="1"/>
  <c r="E29" i="1" s="1"/>
  <c r="D28" i="6"/>
  <c r="C37" i="6"/>
  <c r="D36" i="6"/>
  <c r="D37" i="6" l="1"/>
  <c r="C41" i="6"/>
  <c r="D41" i="6" s="1"/>
  <c r="E16" i="2" l="1"/>
  <c r="F16" i="2" s="1"/>
  <c r="C19" i="4"/>
  <c r="E12" i="2" s="1"/>
  <c r="F12" i="2" s="1"/>
  <c r="F20" i="4"/>
  <c r="F19" i="4" s="1"/>
  <c r="E17" i="4"/>
  <c r="F17" i="4" s="1"/>
  <c r="D16" i="4"/>
  <c r="E14" i="4"/>
  <c r="F14" i="4" s="1"/>
  <c r="F13" i="4" s="1"/>
  <c r="E12" i="4"/>
  <c r="F12" i="4" s="1"/>
  <c r="E11" i="4"/>
  <c r="F11" i="4" s="1"/>
  <c r="D10" i="4"/>
  <c r="F8" i="4"/>
  <c r="F7" i="4"/>
  <c r="D6" i="4"/>
  <c r="D13" i="2" l="1"/>
  <c r="D38" i="8" s="1"/>
  <c r="E15" i="2"/>
  <c r="F15" i="2" s="1"/>
  <c r="D6" i="2"/>
  <c r="E11" i="2"/>
  <c r="F11" i="2" s="1"/>
  <c r="E6" i="4"/>
  <c r="F6" i="4" s="1"/>
  <c r="E19" i="4"/>
  <c r="D21" i="4"/>
  <c r="E13" i="4"/>
  <c r="E10" i="4"/>
  <c r="F10" i="4" s="1"/>
  <c r="F9" i="4"/>
  <c r="H87" i="3"/>
  <c r="H86" i="3"/>
  <c r="H85" i="3"/>
  <c r="H82" i="3"/>
  <c r="H81" i="3"/>
  <c r="H76" i="3"/>
  <c r="H75" i="3"/>
  <c r="H74" i="3"/>
  <c r="H73" i="3"/>
  <c r="H72" i="3"/>
  <c r="H71" i="3"/>
  <c r="H68" i="3"/>
  <c r="H67" i="3"/>
  <c r="H66" i="3"/>
  <c r="H62" i="3"/>
  <c r="H64" i="3"/>
  <c r="H63" i="3"/>
  <c r="H61" i="3"/>
  <c r="H60" i="3"/>
  <c r="H59" i="3"/>
  <c r="H58" i="3"/>
  <c r="G57" i="3"/>
  <c r="G56" i="3" s="1"/>
  <c r="F57" i="3"/>
  <c r="F56" i="3" s="1"/>
  <c r="F5" i="3" s="1"/>
  <c r="F95" i="3" s="1"/>
  <c r="E57" i="3"/>
  <c r="E56" i="3" s="1"/>
  <c r="D56" i="3"/>
  <c r="H53" i="3"/>
  <c r="H52" i="3"/>
  <c r="H51" i="3"/>
  <c r="H50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29" i="3"/>
  <c r="H27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H83" i="3" l="1"/>
  <c r="D22" i="4"/>
  <c r="D22" i="2"/>
  <c r="D26" i="2" s="1"/>
  <c r="H57" i="3"/>
  <c r="H65" i="3"/>
  <c r="E5" i="3"/>
  <c r="E95" i="3" s="1"/>
  <c r="D7" i="3"/>
  <c r="D5" i="3" s="1"/>
  <c r="D95" i="3" s="1"/>
  <c r="G7" i="3"/>
  <c r="G5" i="3" s="1"/>
  <c r="G95" i="3" s="1"/>
  <c r="C13" i="2"/>
  <c r="C38" i="8" s="1"/>
  <c r="C6" i="2"/>
  <c r="E6" i="2" l="1"/>
  <c r="F6" i="2" s="1"/>
  <c r="E13" i="2"/>
  <c r="F13" i="2" s="1"/>
  <c r="H56" i="3"/>
  <c r="C22" i="2"/>
  <c r="C26" i="2" s="1"/>
  <c r="H7" i="3"/>
  <c r="H5" i="3" l="1"/>
  <c r="H95" i="3" s="1"/>
  <c r="E22" i="2"/>
  <c r="F22" i="2" s="1"/>
  <c r="E26" i="2"/>
  <c r="F26" i="2" s="1"/>
  <c r="D24" i="1"/>
  <c r="E24" i="1" s="1"/>
  <c r="D27" i="1" l="1"/>
  <c r="E27" i="1" s="1"/>
  <c r="D33" i="1"/>
  <c r="E33" i="1" s="1"/>
  <c r="B28" i="1"/>
  <c r="B44" i="1" s="1"/>
  <c r="D40" i="1"/>
  <c r="E40" i="1" s="1"/>
  <c r="D36" i="1"/>
  <c r="E36" i="1" s="1"/>
  <c r="D28" i="1" l="1"/>
  <c r="E28" i="1" s="1"/>
  <c r="D44" i="1"/>
  <c r="E44" i="1" s="1"/>
  <c r="E18" i="4"/>
  <c r="F18" i="4" s="1"/>
  <c r="C16" i="4"/>
  <c r="C21" i="4" s="1"/>
  <c r="E21" i="4" l="1"/>
  <c r="F21" i="4" s="1"/>
  <c r="C22" i="4"/>
  <c r="E16" i="4"/>
  <c r="F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D19" authorId="0" shapeId="0" xr:uid="{B459F28E-F37B-4EF0-9F49-7B05E7D97D5F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4E1672AA-3C6B-40A1-89A1-A31F8C12F0C7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G48" authorId="0" shapeId="0" xr:uid="{4EF266D7-D00C-43B2-8859-15D2C9020F4A}">
      <text>
        <r>
          <rPr>
            <b/>
            <sz val="9"/>
            <color indexed="81"/>
            <rFont val="標楷體"/>
            <family val="4"/>
            <charset val="136"/>
          </rPr>
          <t>房佳樺:</t>
        </r>
        <r>
          <rPr>
            <sz val="9"/>
            <color indexed="81"/>
            <rFont val="標楷體"/>
            <family val="4"/>
            <charset val="136"/>
          </rPr>
          <t xml:space="preserve">
111學年度誤列雜項設備，經會計師查核後才發現，故於112學年度調整至總務處_事務設備</t>
        </r>
      </text>
    </comment>
    <comment ref="G95" authorId="0" shapeId="0" xr:uid="{D7EF56DC-C0BD-4035-9714-92B951BE931C}">
      <text>
        <r>
          <rPr>
            <b/>
            <sz val="9"/>
            <color indexed="81"/>
            <rFont val="標楷體"/>
            <family val="4"/>
            <charset val="136"/>
          </rPr>
          <t>房佳樺:</t>
        </r>
        <r>
          <rPr>
            <sz val="9"/>
            <color indexed="81"/>
            <rFont val="標楷體"/>
            <family val="4"/>
            <charset val="136"/>
          </rPr>
          <t xml:space="preserve">
111學年度誤列雜項設備，經會計師查核後發現，故於112學年度調整至總務處_事務設備</t>
        </r>
      </text>
    </comment>
  </commentList>
</comments>
</file>

<file path=xl/sharedStrings.xml><?xml version="1.0" encoding="utf-8"?>
<sst xmlns="http://schemas.openxmlformats.org/spreadsheetml/2006/main" count="733" uniqueCount="656">
  <si>
    <t>流動資產</t>
  </si>
  <si>
    <t>　現金</t>
  </si>
  <si>
    <t>　銀行存款</t>
  </si>
  <si>
    <t>　預付款項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</si>
  <si>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</si>
  <si>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</si>
  <si>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</si>
  <si>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</si>
  <si>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</si>
  <si>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</si>
  <si>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</si>
  <si>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</si>
  <si>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</si>
  <si>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</si>
  <si>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</si>
  <si>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</si>
  <si>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</si>
  <si>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</si>
  <si>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</si>
  <si>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</si>
  <si>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</si>
  <si>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</si>
  <si>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</si>
  <si>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</si>
  <si>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</si>
  <si>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</si>
  <si>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</si>
  <si>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</si>
  <si>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</si>
  <si>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</si>
  <si>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</si>
  <si>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</si>
  <si>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</si>
  <si>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</si>
  <si>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</si>
  <si>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</si>
  <si>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</si>
  <si>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</si>
  <si>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</si>
  <si>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</si>
  <si>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</si>
  <si>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</si>
  <si>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</si>
  <si>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</si>
  <si>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</si>
  <si>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</si>
  <si>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</si>
  <si>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</si>
  <si>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</si>
  <si>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</si>
  <si>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教導處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</si>
  <si>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</si>
  <si>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</si>
  <si>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</si>
  <si>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</si>
  <si>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</si>
  <si>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</si>
  <si>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</si>
  <si>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</si>
  <si>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</si>
  <si>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</si>
  <si>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</si>
  <si>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</si>
  <si>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</si>
  <si>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</si>
  <si>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</si>
  <si>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</si>
  <si>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</si>
  <si>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</si>
  <si>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</si>
  <si>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</si>
  <si>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</si>
  <si>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</si>
  <si>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</si>
  <si>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</si>
  <si>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</si>
  <si>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</si>
  <si>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</si>
  <si>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</si>
  <si>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</si>
  <si>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</si>
  <si>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</si>
  <si>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</si>
  <si>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</si>
  <si>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</si>
  <si>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</si>
  <si>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</si>
  <si>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</si>
  <si>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</si>
  <si>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</si>
  <si>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</si>
  <si>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</si>
  <si>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</si>
  <si>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</si>
  <si>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</si>
  <si>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</si>
  <si>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</si>
  <si>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</si>
  <si>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</si>
  <si>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</si>
  <si>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</si>
  <si>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</si>
  <si>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</si>
  <si>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</si>
  <si>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</si>
  <si>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</si>
  <si>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</si>
  <si>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</si>
  <si>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</si>
  <si>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</si>
  <si>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</si>
  <si>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</si>
  <si>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</si>
  <si>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</si>
  <si>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</si>
  <si>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</si>
  <si>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</si>
  <si>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</si>
  <si>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</si>
  <si>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</si>
  <si>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</si>
  <si>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</si>
  <si>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</si>
  <si>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</si>
  <si>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</si>
  <si>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</si>
  <si>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</si>
  <si>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</si>
  <si>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</si>
  <si>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</si>
  <si>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</si>
  <si>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</si>
  <si>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</si>
  <si>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</si>
  <si>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</si>
  <si>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</si>
  <si>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</si>
  <si>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</si>
  <si>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</si>
  <si>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</si>
  <si>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>　　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</si>
  <si>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</si>
  <si>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</si>
  <si>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</si>
  <si>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</si>
  <si>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教導處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</si>
  <si>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</si>
  <si>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</si>
  <si>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</si>
  <si>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</si>
  <si>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</si>
  <si>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</si>
  <si>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</si>
  <si>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</si>
  <si>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</si>
  <si>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</si>
  <si>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</si>
  <si>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</si>
  <si>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</si>
  <si>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</si>
  <si>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</si>
  <si>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</si>
  <si>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</si>
  <si>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</si>
  <si>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</si>
  <si>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</si>
  <si>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</si>
  <si>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</si>
  <si>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</si>
  <si>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</si>
  <si>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</si>
  <si>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</si>
  <si>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</si>
  <si>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</si>
  <si>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</si>
  <si>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</si>
  <si>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</si>
  <si>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</si>
  <si>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</si>
  <si>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</si>
  <si>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</si>
  <si>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</si>
  <si>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</si>
  <si>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</si>
  <si>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</si>
  <si>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</si>
  <si>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</si>
  <si>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</si>
  <si>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</si>
  <si>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</si>
  <si>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</si>
  <si>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</si>
  <si>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</si>
  <si>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</si>
  <si>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</si>
  <si>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</si>
  <si>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</si>
  <si>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</si>
  <si>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</si>
  <si>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</si>
  <si>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</si>
  <si>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</si>
  <si>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</si>
  <si>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</si>
  <si>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</si>
  <si>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</si>
  <si>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</si>
  <si>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</si>
  <si>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</si>
  <si>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</si>
  <si>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</si>
  <si>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</si>
  <si>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</si>
  <si>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</si>
  <si>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</si>
  <si>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</si>
  <si>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</si>
  <si>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</si>
  <si>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</si>
  <si>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</si>
  <si>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</si>
  <si>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</si>
  <si>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</si>
  <si>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</si>
  <si>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</si>
  <si>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</si>
  <si>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</si>
  <si>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</si>
  <si>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</si>
  <si>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</si>
  <si>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</si>
  <si>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</si>
  <si>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</si>
  <si>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</si>
  <si>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</si>
  <si>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</si>
  <si>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</si>
  <si>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</si>
  <si>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</si>
  <si>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</si>
  <si>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</si>
  <si>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</si>
  <si>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</si>
  <si>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</si>
  <si>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</si>
  <si>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</si>
  <si>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</si>
  <si>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</si>
  <si>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</si>
  <si>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</si>
  <si>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</si>
  <si>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</si>
  <si>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</si>
  <si>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</si>
  <si>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</si>
  <si>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</si>
  <si>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</si>
  <si>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</si>
  <si>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</si>
  <si>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</si>
  <si>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</si>
  <si>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</si>
  <si>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</si>
  <si>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</si>
  <si>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</si>
  <si>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</si>
  <si>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</si>
  <si>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</si>
  <si>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</si>
  <si>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</si>
  <si>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</si>
  <si>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</si>
  <si>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</si>
  <si>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</si>
  <si>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</si>
  <si>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</si>
  <si>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</si>
  <si>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</si>
  <si>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</si>
  <si>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</si>
  <si>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</si>
  <si>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</si>
  <si>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</si>
  <si>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</si>
  <si>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</si>
  <si>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</si>
  <si>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</si>
  <si>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</si>
  <si>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</si>
  <si>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</si>
  <si>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</si>
  <si>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</si>
  <si>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</si>
  <si>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</si>
  <si>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</si>
  <si>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</si>
  <si>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</si>
  <si>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</si>
  <si>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</si>
  <si>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依退休撫卹基金會之規定(學校負擔)。</t>
    <phoneticPr fontId="1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</si>
  <si>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</si>
  <si>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</si>
  <si>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</si>
  <si>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</si>
  <si>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</si>
  <si>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</si>
  <si>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</si>
  <si>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定存利率調升影響所致</t>
    <phoneticPr fontId="1" type="noConversion"/>
  </si>
  <si>
    <t xml:space="preserve"> 中正社大</t>
    <phoneticPr fontId="1" type="noConversion"/>
  </si>
  <si>
    <t>　應收款項</t>
    <phoneticPr fontId="1" type="noConversion"/>
  </si>
  <si>
    <t xml:space="preserve">  非流動金融資產</t>
    <phoneticPr fontId="1" type="noConversion"/>
  </si>
  <si>
    <r>
      <t>投資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長期應收款及基金</t>
    </r>
    <phoneticPr fontId="1" type="noConversion"/>
  </si>
  <si>
    <t>不動產、房屋及設備</t>
    <phoneticPr fontId="1" type="noConversion"/>
  </si>
  <si>
    <t>　閒置資產-土地</t>
    <phoneticPr fontId="1" type="noConversion"/>
  </si>
  <si>
    <t>活動中心</t>
    <phoneticPr fontId="1" type="noConversion"/>
  </si>
  <si>
    <t>機電科</t>
    <phoneticPr fontId="1" type="noConversion"/>
  </si>
  <si>
    <t>教務處</t>
    <phoneticPr fontId="1" type="noConversion"/>
  </si>
  <si>
    <t>預算數</t>
    <phoneticPr fontId="1" type="noConversion"/>
  </si>
  <si>
    <t>113年7月31日</t>
    <phoneticPr fontId="1" type="noConversion"/>
  </si>
  <si>
    <t>112學年度</t>
    <phoneticPr fontId="1" type="noConversion"/>
  </si>
  <si>
    <t>112學年度</t>
    <phoneticPr fontId="3" type="noConversion"/>
  </si>
  <si>
    <t xml:space="preserve">112學年度  </t>
    <phoneticPr fontId="1" type="noConversion"/>
  </si>
  <si>
    <t>減:支付存出保證金付現數</t>
    <phoneticPr fontId="1" type="noConversion"/>
  </si>
  <si>
    <t>因國中部僅112-1有學生，112-2學生轉學，故較預算數少</t>
    <phoneticPr fontId="1" type="noConversion"/>
  </si>
  <si>
    <t>中鈴股份有限公司鄭鈴子400,000
陳忠源$200,000
公教社區公寓管理委員會$150,000
蘇金鎰$100,000
大金空調捐贈冷氣$49,201
簡文豐先生$20,000</t>
    <phoneticPr fontId="1" type="noConversion"/>
  </si>
  <si>
    <r>
      <rPr>
        <u/>
        <sz val="10"/>
        <color theme="1"/>
        <rFont val="標楷體"/>
        <family val="4"/>
        <charset val="136"/>
      </rPr>
      <t>一</t>
    </r>
    <r>
      <rPr>
        <u/>
        <sz val="10"/>
        <color theme="1"/>
        <rFont val="新細明體"/>
        <family val="1"/>
        <charset val="136"/>
      </rPr>
      <t>、</t>
    </r>
    <r>
      <rPr>
        <u/>
        <sz val="10"/>
        <color theme="1"/>
        <rFont val="標楷體"/>
        <family val="4"/>
        <charset val="136"/>
      </rPr>
      <t>出售股票投資收益合計$46,041,480</t>
    </r>
    <r>
      <rPr>
        <sz val="10"/>
        <color theme="1"/>
        <rFont val="標楷體"/>
        <family val="4"/>
        <charset val="136"/>
      </rPr>
      <t xml:space="preserve">
1.中信金投資收益合計新臺幣$19,436,783元。
2.復盛投資收益合計新臺幣$3,770,616元。
3.遠東新投資收益合計新臺幣$809,852元。
4.兆豐金投資收益合計新臺幣$1,222,067元。
5.聯強投資收益合計新臺幣$2,930,551元。
6.中鼎投資收益合計新臺幣$1,522,595元。
7.華研投資收益合計新臺幣$207,662元。
8.長虹投資收益合計新臺幣$4,603,267元。
9.富邦金投資收益合計新臺幣$9,499,317元。
10.國泰金投資收益合計新臺幣$2,038,770。
二</t>
    </r>
    <r>
      <rPr>
        <sz val="10"/>
        <color theme="1"/>
        <rFont val="新細明體"/>
        <family val="1"/>
        <charset val="136"/>
      </rPr>
      <t>、</t>
    </r>
    <r>
      <rPr>
        <u/>
        <sz val="10"/>
        <color theme="1"/>
        <rFont val="標楷體"/>
        <family val="4"/>
        <charset val="136"/>
      </rPr>
      <t>現金股利$8,346,259</t>
    </r>
    <r>
      <rPr>
        <sz val="10"/>
        <color theme="1"/>
        <rFont val="標楷體"/>
        <family val="4"/>
        <charset val="136"/>
      </rPr>
      <t xml:space="preserve">
1.臺灣水泥現金股利$420,486元。
2.亞洲水泥現金股利$1,310,765元。
3.富邦金現金股利$672,525元。
4.福懋現金股利$921,000元。
5.中信金現金股利$1,500,038元。
6.長虹建設現金股利$1,474,000元。
7.凌巨現金股利$12,000元。
8.華研現金股利$894,000元。
9.聯強國際現金股利$300,000元。
10.台灣水泥現金股利$841,445元。</t>
    </r>
    <phoneticPr fontId="1" type="noConversion"/>
  </si>
  <si>
    <t>因第八節輔導費及補救教學輔導費實際參加學生人數較預算數少</t>
    <phoneticPr fontId="1" type="noConversion"/>
  </si>
  <si>
    <t>112學年度決算數比預算數減少原因：
有編列預算但實際耗用少：三節禮盒$200,000、會議點心$17,024、郵電費$7,872。</t>
    <phoneticPr fontId="1" type="noConversion"/>
  </si>
  <si>
    <t>112學年度決算數比預算數減少原因：
預算以董事、監察人全數出席人數編列，開董事會會有董事或監察人請假未出席會議。</t>
    <phoneticPr fontId="1" type="noConversion"/>
  </si>
  <si>
    <t>112學年度決算數比預算數多之原因：
1.因校舍老舊建築物修繕較多(含屋頂修繕/老舊線路/水管管線/壁癌清理/馬達維修等)實際耗用$793,456較預算增加$118,889元
2.因冷氣老舊維修費用較多，實際耗用552,291元較預算增加$132,291元
3.消防檢修實際耗用43,665元較預算增加$4,200元
4.課桌椅維修油漆費實際耗用1,821元較預算減少$48,179元</t>
    <phoneticPr fontId="1" type="noConversion"/>
  </si>
  <si>
    <t>總務處財產實際報廢較預算數少</t>
    <phoneticPr fontId="1" type="noConversion"/>
  </si>
  <si>
    <t>學務處籃球架維修費$28,000。</t>
    <phoneticPr fontId="1" type="noConversion"/>
  </si>
  <si>
    <t xml:space="preserve"> 學務處</t>
    <phoneticPr fontId="1" type="noConversion"/>
  </si>
  <si>
    <t>國中部</t>
    <phoneticPr fontId="1" type="noConversion"/>
  </si>
  <si>
    <t>1.社大秉持推廣終身教育不遺餘力的理念，在課業費方面提供學員減免及優惠，112-2期及113-1期，65歲以上長者之課業費優惠約$6,978,000元，但預算依全額課業費估算，以致實際數較預算數少。
2.112-2期預計規劃開課數378門，因教學空間重新調整，以致有些課程停開，以致影響學分費收入。</t>
    <phoneticPr fontId="1" type="noConversion"/>
  </si>
  <si>
    <t>各科財產實際報廢較預算數少。</t>
    <phoneticPr fontId="1" type="noConversion"/>
  </si>
  <si>
    <t>社大職員離職率高，112學年度尚未補足員額，以致實際數較預算數少。</t>
    <phoneticPr fontId="1" type="noConversion"/>
  </si>
  <si>
    <t>112學年度決算數比預算數減少係因：
1.冷氣及水塔清洗維護較預算減少$292,800元
2.電梯修繕較預算減少$36,464元
3.建築物各項設備修繕較預算減少$245,670元
4.飲水機維護較預算減少$19,300元</t>
    <phoneticPr fontId="1" type="noConversion"/>
  </si>
  <si>
    <t>日照中心較預算數增加$277,585元，主要係因112學年度日照中心總服務人次471人次，較預算編列之總服務人次574次減少，且照服員及專業人員（護理師) 離職，故113年3月及4月暫停收新長輩影響所致。</t>
    <phoneticPr fontId="1" type="noConversion"/>
  </si>
  <si>
    <r>
      <t>112學年度決算數比預算數少之原因：
1.職校事務費(含校友通訊/碳粉匣</t>
    </r>
    <r>
      <rPr>
        <sz val="11"/>
        <color theme="1"/>
        <rFont val="新細明體"/>
        <family val="1"/>
        <charset val="136"/>
      </rPr>
      <t>、</t>
    </r>
    <r>
      <rPr>
        <sz val="11"/>
        <color theme="1"/>
        <rFont val="標楷體"/>
        <family val="4"/>
        <charset val="136"/>
      </rPr>
      <t>郵電費、差旅費、軟體費及活動費等)實際耗用較預算減少$501,825元
2.招生事務費(含禮品、文宣、數位行銷及車資等)實際耗用較預算減少$677,700元
3.水電費實際耗用較預算減少$600,604元
4.環境清潔及美化費用實際耗用較預算減少$239,341元
5.學生各科實習費實際耗用較預算減少$674,384元
6.報紙期刊費實際耗用較預算減少$2,970元
7.各項會費實際耗用較預算減少$13,000元
8.訓導活動費社團活動費及籃球隊夜間訓練場地使用費較預算增加$288,525元</t>
    </r>
    <phoneticPr fontId="1" type="noConversion"/>
  </si>
  <si>
    <t>新生入學奬學金$1,183,477
推薦新生獎勵金$184,000</t>
    <phoneticPr fontId="1" type="noConversion"/>
  </si>
  <si>
    <t xml:space="preserve">  累積其他綜合餘絀</t>
    <phoneticPr fontId="1" type="noConversion"/>
  </si>
  <si>
    <r>
      <t xml:space="preserve">透過其他綜合餘絀
 </t>
    </r>
    <r>
      <rPr>
        <sz val="11"/>
        <color theme="1"/>
        <rFont val="標楷體"/>
        <family val="4"/>
        <charset val="136"/>
      </rPr>
      <t>按公允價值衡量之權益
 工具投資未實現評價餘絀</t>
    </r>
    <phoneticPr fontId="1" type="noConversion"/>
  </si>
  <si>
    <t>臺北市開南高級中等學校</t>
    <phoneticPr fontId="1" type="noConversion"/>
  </si>
  <si>
    <t>各科目明細表</t>
    <phoneticPr fontId="1" type="noConversion"/>
  </si>
  <si>
    <t>112學年度</t>
    <phoneticPr fontId="1" type="noConversion"/>
  </si>
  <si>
    <t>借方金額</t>
    <phoneticPr fontId="1" type="noConversion"/>
  </si>
  <si>
    <t>會計項目</t>
    <phoneticPr fontId="1" type="noConversion"/>
  </si>
  <si>
    <t>貸方金額</t>
    <phoneticPr fontId="1" type="noConversion"/>
  </si>
  <si>
    <t>資產</t>
  </si>
  <si>
    <t>　　零用金</t>
  </si>
  <si>
    <t>　　　零用金(學校)</t>
  </si>
  <si>
    <t>　　庫存現金</t>
  </si>
  <si>
    <t>　　支存</t>
  </si>
  <si>
    <t>　　　台北富邦商銀(城中)支存642-8</t>
  </si>
  <si>
    <t>　　　中信商銀支存107308012305</t>
  </si>
  <si>
    <t>　　活儲</t>
  </si>
  <si>
    <t>　　　凱基建成分行8040007</t>
  </si>
  <si>
    <t>　　　中信敦南分行1635403468-15</t>
  </si>
  <si>
    <t>　　　中信綜存活儲107538012311</t>
  </si>
  <si>
    <t>　　　中信商銀活儲84494-0-5</t>
  </si>
  <si>
    <t>　　　中信綜存活儲107-54-004836-0</t>
  </si>
  <si>
    <t>　　　中信活儲#107-54-0172498(社大)</t>
  </si>
  <si>
    <t>　　　基隆二信綜存活儲078-50-78039-6</t>
  </si>
  <si>
    <t>　　　板信銀行綜存活儲0011-202-3502054</t>
  </si>
  <si>
    <t>　　　陽信商銀綜存活儲3102-000301-8</t>
  </si>
  <si>
    <t>　　　第一銀行綜存活儲093-10-111255</t>
  </si>
  <si>
    <t>　　　土地銀行綜存活儲116-005-91156-5</t>
  </si>
  <si>
    <t>　　　台新銀行綜存活儲001-10-071639800</t>
  </si>
  <si>
    <t>　　　永豐活儲1830010008862-5</t>
  </si>
  <si>
    <t>　　　永豐活儲1830010008863-3(社大)</t>
  </si>
  <si>
    <t>　　　彰化銀行30100100325100(證券戶)</t>
  </si>
  <si>
    <t>　　　立法院郵局活儲0304632</t>
  </si>
  <si>
    <t>　　　元大(復華)天母分行0862220065000</t>
  </si>
  <si>
    <t>　　　台灣中小企銀台北分行05062822191</t>
  </si>
  <si>
    <t>　　　台灣銀行城中分行045004015996</t>
  </si>
  <si>
    <t>　　　元大銀行0580220924956(證券戶)</t>
  </si>
  <si>
    <t>　　　陽信銀行古亭分行031020042336(社大)</t>
  </si>
  <si>
    <t>　　　中信銀行163890037117(證券戶)</t>
  </si>
  <si>
    <t>　　　華泰銀行0503000088816(活儲)</t>
  </si>
  <si>
    <t>　　定存</t>
  </si>
  <si>
    <t>　　　台灣土地銀行綜存定存</t>
  </si>
  <si>
    <t>　　　華泰銀行定存</t>
  </si>
  <si>
    <t>　　　中信商銀綜存定存(學校)</t>
  </si>
  <si>
    <t>　　　台新銀行綜存定存</t>
  </si>
  <si>
    <t>　　　第一銀行定存</t>
  </si>
  <si>
    <t>　　　基隆二信綜存定存</t>
  </si>
  <si>
    <t>　　　台灣銀行綜存定存</t>
  </si>
  <si>
    <t>　　　陽信商銀綜存定存</t>
  </si>
  <si>
    <t>　　　板信商銀綜存定存</t>
  </si>
  <si>
    <t>　　　立法院郵局綜存定存</t>
  </si>
  <si>
    <t>　　　元大(復華)銀行定存</t>
  </si>
  <si>
    <t>　　　永豐銀行綜存定存(社大)</t>
  </si>
  <si>
    <t>　　　台灣企銀定存</t>
  </si>
  <si>
    <t>　　　陽信商銀綜存定存(社大)</t>
  </si>
  <si>
    <t>　　郵局劃撥帳戶</t>
  </si>
  <si>
    <t>　　　薪資劃撥戶07170978</t>
  </si>
  <si>
    <t>　　　劃撥儲金1727557-1</t>
  </si>
  <si>
    <t>　　　劃撥儲金00079157</t>
  </si>
  <si>
    <t>　應收款項</t>
  </si>
  <si>
    <t>　　應收利息</t>
  </si>
  <si>
    <t>　　　應收利息(學校)</t>
  </si>
  <si>
    <t>　　　應收利息(社大)</t>
  </si>
  <si>
    <t>　　應收款</t>
  </si>
  <si>
    <t>　　　應收款(學校)</t>
  </si>
  <si>
    <t>　　　　活動補助(照服科)</t>
  </si>
  <si>
    <t>　　　　活動補助(學務處)</t>
  </si>
  <si>
    <t>　　　　國中生寒/暑輔營</t>
  </si>
  <si>
    <t>　　　　應收款(國中入學減免方案)</t>
  </si>
  <si>
    <t>　　　　應收款(輔導室)</t>
  </si>
  <si>
    <t>　　　應收款(社大)</t>
  </si>
  <si>
    <t>　　　應收款-分期生</t>
  </si>
  <si>
    <t>　　　應收款-未繳生</t>
  </si>
  <si>
    <t>　　　應收款-各項學雜補助款</t>
  </si>
  <si>
    <t>　　　應收款-清寒學生午餐補助款</t>
  </si>
  <si>
    <t>　　　應收款-無界塾分攤費用</t>
  </si>
  <si>
    <t>　　暫付款</t>
  </si>
  <si>
    <t>　　　暫付款(學校)</t>
  </si>
  <si>
    <t>　　　暫付款(社大)</t>
  </si>
  <si>
    <t>　非流動金融資產</t>
  </si>
  <si>
    <t>　　透過其他綜合餘絀按公允價值衡量之金融資產</t>
  </si>
  <si>
    <t>　　　公允價值衡量之金融資產(日勝生2547)</t>
  </si>
  <si>
    <t>　　　公允價值衡量之金融資產(凌巨8105)</t>
  </si>
  <si>
    <t>　　　公允價值衡量之金融資產(台泥1101)</t>
  </si>
  <si>
    <t>　　　公允價值衡量之金融資產(國泰金2882)</t>
  </si>
  <si>
    <t>　　　公允價值衡量之金融資產(亞泥1102)</t>
  </si>
  <si>
    <t>　　　公允價值衡量之金融資產(福懋1434)</t>
  </si>
  <si>
    <t>　　　公允價值衡量之金融資產(上海商銀5876)</t>
  </si>
  <si>
    <t>　　　公允價值衡量之金融資產(群光2385)</t>
  </si>
  <si>
    <t>　　　公允價值衡量之金融資產(聯強2347)</t>
  </si>
  <si>
    <t>　　　公允價值衡量之金融資產(富邦金2881)</t>
  </si>
  <si>
    <t>　　　公允價值衡量之金融資產(華研8446)</t>
  </si>
  <si>
    <t>　　　公允價值衡量之金融資產(中信金2891)</t>
  </si>
  <si>
    <t>　　陳雲鵬師獎學基金(中信)</t>
  </si>
  <si>
    <t>　　正則學園獎學基金(中信)</t>
  </si>
  <si>
    <t>　　福華文教基金會獎助金(中信)</t>
  </si>
  <si>
    <t>　　李新運先生獎助學金(中信)</t>
  </si>
  <si>
    <t>　　蕭柏舟校友獎助金(中信)</t>
  </si>
  <si>
    <t>　　王武雄先生獎助學金(中信)</t>
  </si>
  <si>
    <t>　　家長會獎學基金(凱基)</t>
  </si>
  <si>
    <t>　　創校基金(中信)</t>
  </si>
  <si>
    <t>　　陳嘉男校友獎助學金(永豐)</t>
  </si>
  <si>
    <t>　　林本博校長獎助學金(永豐)</t>
  </si>
  <si>
    <t>　　再興文教基金會(永豐)</t>
  </si>
  <si>
    <t>　　蕭柏舟校友獎助金(永豐)</t>
  </si>
  <si>
    <t>　　陳聯雄/建中工程公司慈善獎助學金(台灣)</t>
  </si>
  <si>
    <t>　　李秉煌校友清寒優秀學生獎助金</t>
  </si>
  <si>
    <t>　附屬機構</t>
  </si>
  <si>
    <t>　　附屬機構(日照)</t>
  </si>
  <si>
    <t>　房屋及建築物</t>
  </si>
  <si>
    <t>　　建築物</t>
  </si>
  <si>
    <t>　　　建築物(學校)</t>
  </si>
  <si>
    <t>　　機械儀器設備</t>
  </si>
  <si>
    <t>　　　機電科</t>
  </si>
  <si>
    <t>　　　照顧服務科</t>
  </si>
  <si>
    <t>　　　電子科</t>
  </si>
  <si>
    <t>　　　電機科</t>
  </si>
  <si>
    <t>　　　汽車科</t>
  </si>
  <si>
    <t>　　　資訊科</t>
  </si>
  <si>
    <t>　　　觀光事業科</t>
  </si>
  <si>
    <t>　　　廣告設計科</t>
  </si>
  <si>
    <t>　　　綜高科</t>
  </si>
  <si>
    <t>　　　餐飲科</t>
  </si>
  <si>
    <t>　　　教務處</t>
  </si>
  <si>
    <t>　　　警衛室</t>
  </si>
  <si>
    <t>　　雜項設備</t>
  </si>
  <si>
    <t>　　　學務處</t>
  </si>
  <si>
    <t>　　　心理輔導室</t>
  </si>
  <si>
    <t>　　　樂隊</t>
  </si>
  <si>
    <t>　　　實習處</t>
  </si>
  <si>
    <t>　　　中正社大</t>
  </si>
  <si>
    <t>　　　總務處</t>
  </si>
  <si>
    <t>　　　人事室</t>
  </si>
  <si>
    <t>　　　會計室</t>
  </si>
  <si>
    <t>　　　校長室</t>
  </si>
  <si>
    <t>　　　董事會</t>
  </si>
  <si>
    <t>　　　幸町40咖啡廳</t>
  </si>
  <si>
    <t>　　　活動中心</t>
  </si>
  <si>
    <t>　　圖書</t>
  </si>
  <si>
    <t>　　　中文</t>
  </si>
  <si>
    <t>　　　英文</t>
  </si>
  <si>
    <t>　　　日文</t>
  </si>
  <si>
    <t>　　博物</t>
  </si>
  <si>
    <t>　　運輸設備</t>
  </si>
  <si>
    <t>　　消防設備</t>
  </si>
  <si>
    <t>　　事務設備</t>
  </si>
  <si>
    <t>　　　工友室</t>
  </si>
  <si>
    <t>　　　合作社</t>
  </si>
  <si>
    <t>　　　校友服務中心</t>
  </si>
  <si>
    <t>　　存出保證金(學校)</t>
  </si>
  <si>
    <t>　　存出保證金(社大)</t>
  </si>
  <si>
    <t>　土地(閒置資產)</t>
  </si>
  <si>
    <t>　無形資產</t>
  </si>
  <si>
    <t>　　軟體</t>
  </si>
  <si>
    <t>　　　國中部</t>
  </si>
  <si>
    <t>　機構往來</t>
  </si>
  <si>
    <t>　　機構往來(日照中心)</t>
  </si>
  <si>
    <t>資產合計</t>
    <phoneticPr fontId="1" type="noConversion"/>
  </si>
  <si>
    <t>負債</t>
  </si>
  <si>
    <t>　　應付款</t>
  </si>
  <si>
    <t>　　　應付款(學校)</t>
  </si>
  <si>
    <t>　　　應付款(社大)</t>
  </si>
  <si>
    <t>　　　應付款(學校貨款)</t>
  </si>
  <si>
    <t>　　　應付款(社大貨款)</t>
  </si>
  <si>
    <t>　　暫收款</t>
  </si>
  <si>
    <t>　　　暫收款(學校)</t>
  </si>
  <si>
    <t>　　　暫收款(社大)</t>
  </si>
  <si>
    <t>　　　暫收款(學雜費)</t>
  </si>
  <si>
    <t>　　　暫收款(社大學分費)</t>
  </si>
  <si>
    <t>　　代辦費</t>
  </si>
  <si>
    <t>　　　班級自治費</t>
  </si>
  <si>
    <t>　　　蒸飯費</t>
  </si>
  <si>
    <t>　　　學生團體保險保費</t>
  </si>
  <si>
    <t>　　　　職校學生團體保險保費</t>
  </si>
  <si>
    <t>　　　　補校學生團體保險保費</t>
  </si>
  <si>
    <t>　　　外籍生註冊費</t>
  </si>
  <si>
    <t>　　　輔導費</t>
  </si>
  <si>
    <t>　　　　高三保証班輔導費</t>
  </si>
  <si>
    <t>　　　　補救教學暨技能輔導材料費(觀光科)</t>
  </si>
  <si>
    <t>　　　　材料費(電機科)</t>
  </si>
  <si>
    <t>　　　　職校暑期輔導費</t>
  </si>
  <si>
    <t>　　　　乙級材料費(電機科)</t>
  </si>
  <si>
    <t>　　　　職校跨校際模擬考費</t>
  </si>
  <si>
    <t>　　　　專題製作(機電科)</t>
  </si>
  <si>
    <t>　　　　補救教學暨技能輔導材料費(照服科)</t>
  </si>
  <si>
    <t>　　　　補救教學暨技能輔導材料費(餐飲科)</t>
  </si>
  <si>
    <t>　　　　廣設科專題製作費</t>
  </si>
  <si>
    <t>　　　　寒/暑輔食材費(觀光科)</t>
  </si>
  <si>
    <t>　　　　寒/暑輔食材費(餐飲科)</t>
  </si>
  <si>
    <t>　　　　寒/暑輔食材費(照服科)</t>
  </si>
  <si>
    <t>　　　其他</t>
  </si>
  <si>
    <t>　　　　技能檢定(丙檢、乙檢)</t>
  </si>
  <si>
    <t>　　　　中/英聽檢定報名費/簡章費</t>
  </si>
  <si>
    <t>　　　　游泳池清潔費</t>
  </si>
  <si>
    <t>　　　　國文增廣教材</t>
  </si>
  <si>
    <t>　　　　菁英班保證金</t>
  </si>
  <si>
    <t>　　　　實習材料費(觀光科)</t>
  </si>
  <si>
    <t>　　　　在校生證照費</t>
  </si>
  <si>
    <t>　　　　英文菁英班</t>
  </si>
  <si>
    <t>　　　北市青年</t>
  </si>
  <si>
    <t>　　　開青刊費</t>
  </si>
  <si>
    <t>　　　學年學分費</t>
  </si>
  <si>
    <t>　　　學科基礎能力測驗</t>
  </si>
  <si>
    <t>　　　社大其他</t>
  </si>
  <si>
    <t>　　代轉獎助學金</t>
  </si>
  <si>
    <t>　　　代轉獎助學金(蘇金鎰提升教學設備)</t>
  </si>
  <si>
    <t>　　　代轉獎助學金(清寒午餐費)</t>
  </si>
  <si>
    <t>　　　代轉獎助學金(其他)</t>
  </si>
  <si>
    <t>　　　代轉獎助學金(學校)</t>
  </si>
  <si>
    <t>　　　代轉獎助學金(李自明捐助清寒學生)</t>
  </si>
  <si>
    <t>　　　代轉獎助學金(劉榮助品德優良)</t>
  </si>
  <si>
    <t>　　　代轉獎助學金(輔導室感恩基金會)</t>
  </si>
  <si>
    <t>　　代收款</t>
  </si>
  <si>
    <t>　　　代扣所得稅</t>
  </si>
  <si>
    <t>　　　　代扣所得稅(學校)</t>
  </si>
  <si>
    <t>　　　　代扣所得稅(社大)</t>
  </si>
  <si>
    <t>　　　保險費</t>
  </si>
  <si>
    <t>　　　　保險費</t>
  </si>
  <si>
    <t>　　　　　保險費(學校)</t>
  </si>
  <si>
    <t>　　　　　保險費(社大)</t>
  </si>
  <si>
    <t>　　　　　保險費(日照)</t>
  </si>
  <si>
    <t>　　　　保險費(退休人員)</t>
  </si>
  <si>
    <t>　　　　保險費(人力方案)</t>
  </si>
  <si>
    <t>　　　　健保補充保費</t>
  </si>
  <si>
    <t>　　　　　健保補充保費(社大)</t>
  </si>
  <si>
    <t>　　　　職校畢業紀念冊</t>
  </si>
  <si>
    <t>　　　　職校畢業專刊</t>
  </si>
  <si>
    <t>　　　　畢業旅行費</t>
  </si>
  <si>
    <t>　　　　樂儀隊獎學金</t>
  </si>
  <si>
    <t>　　　　　儀隊獎助學金</t>
  </si>
  <si>
    <t>　　　　　樂隊獎助學金</t>
  </si>
  <si>
    <t>　　　　　儀隊(其他)</t>
  </si>
  <si>
    <t>　　　　　樂隊(其他)</t>
  </si>
  <si>
    <t>　　　　　啦啦隊</t>
  </si>
  <si>
    <t>　　　　　樂儀隊獎學金(學校)</t>
  </si>
  <si>
    <t>　　　　校外考試簡章</t>
  </si>
  <si>
    <t>　　　　校外測驗報名費</t>
  </si>
  <si>
    <t>　　　　停車場遙控器押金</t>
  </si>
  <si>
    <t>　　　　其他</t>
  </si>
  <si>
    <t>　　　　　活動費</t>
  </si>
  <si>
    <t>　　　　　其他</t>
  </si>
  <si>
    <t>　　　　　中信ACH手續費</t>
  </si>
  <si>
    <t>　　　　　中信ACH手續費(社大)</t>
  </si>
  <si>
    <t>　　　　　社大活動費</t>
  </si>
  <si>
    <t>　　　　　其他(學校)</t>
  </si>
  <si>
    <t>　　　　　創意早餐(蘇孟煌)</t>
  </si>
  <si>
    <t>　　　　　機電科工廠</t>
  </si>
  <si>
    <t>　　　　　謝端純(推動閱讀與技優學生獎學金)</t>
  </si>
  <si>
    <t>　　　　　六軸機械手企業認證</t>
  </si>
  <si>
    <t>　　　　職校個人照</t>
  </si>
  <si>
    <t>　　　　校外考試簡章工作費</t>
  </si>
  <si>
    <t>　　　　校外教學</t>
  </si>
  <si>
    <t>　　　　開南校史</t>
  </si>
  <si>
    <t>　　　　新生補給站</t>
  </si>
  <si>
    <t>　　　　數位學生證</t>
  </si>
  <si>
    <t>　　　　國中輔導營</t>
  </si>
  <si>
    <t>　　　　　國中暑輔營</t>
  </si>
  <si>
    <t>　　　　　國中寒輔營</t>
  </si>
  <si>
    <t>　　　　轉學生報名簡章費</t>
  </si>
  <si>
    <t>　　　　　職校轉學生報名簡章費</t>
  </si>
  <si>
    <t>　　　　　補校轉學生報名簡章費</t>
  </si>
  <si>
    <t>　　　　轉學生報名費</t>
  </si>
  <si>
    <t>　　　　　職校轉學生報名費</t>
  </si>
  <si>
    <t>　　　　　補校轉學生報名費</t>
  </si>
  <si>
    <t>　　　　實習材料費(餐飲科)</t>
  </si>
  <si>
    <t>　　　　免學費補助</t>
  </si>
  <si>
    <t>　　　　台北市國中技藝班</t>
  </si>
  <si>
    <t>　　　　遴聘業界專家協同教學</t>
  </si>
  <si>
    <t>　　　　產業特殊需求類科</t>
  </si>
  <si>
    <t>　　　　球隊活動費</t>
  </si>
  <si>
    <t>　　　　柔道場獎助學金</t>
  </si>
  <si>
    <t>　　　退撫儲金自提款</t>
  </si>
  <si>
    <t>　　　陳雲鵬師獎學基金</t>
  </si>
  <si>
    <t>　　　正則學園獎學基金</t>
  </si>
  <si>
    <t>　　　福華文教基金會獎助金</t>
  </si>
  <si>
    <t>　　　陳聯雄/建中工程公司慈善獎助學金</t>
  </si>
  <si>
    <t>　　　李新運校友獎助學金</t>
  </si>
  <si>
    <t>　　　代收校友通訊捐款</t>
  </si>
  <si>
    <t>　　　蕭柏舟校友獎助學金</t>
  </si>
  <si>
    <t>　　　王武雄先生獎助學金</t>
  </si>
  <si>
    <t>　　　陳嘉男校友獎助學金</t>
  </si>
  <si>
    <t>　　　感恩社會福利基金會</t>
  </si>
  <si>
    <t>　　　家長會獎學金</t>
  </si>
  <si>
    <t>　　　明煌建築師紀念獎學金</t>
  </si>
  <si>
    <t>　　　社大全勤保証金</t>
  </si>
  <si>
    <t>　　　勞工退休金</t>
  </si>
  <si>
    <t>　　　　勞工退休金(學校)</t>
  </si>
  <si>
    <t>　　　　勞工退休金(人力方案)</t>
  </si>
  <si>
    <t>　　　林本博校長獎助學金</t>
  </si>
  <si>
    <t>　　　歐陽緯老師獎助學金</t>
  </si>
  <si>
    <t>　　　再興文教基金會</t>
  </si>
  <si>
    <t>　　　順益台灣原住民博物館</t>
  </si>
  <si>
    <t>　　　楊慶傳先生獎助學金</t>
  </si>
  <si>
    <t>　　　校務發展經費</t>
  </si>
  <si>
    <t>　　　教育儲蓄戶捐款</t>
  </si>
  <si>
    <t>　　　校慶園遊會保證金</t>
  </si>
  <si>
    <t>　　　校慶園遊會帳篷租金</t>
  </si>
  <si>
    <t>　　　校友通訊捐款_何添財</t>
  </si>
  <si>
    <t>　　　轉型發展經費</t>
  </si>
  <si>
    <t>　　　身心障礙學生輔導</t>
  </si>
  <si>
    <t>　　　簡朝陽及呂鳳珠急難救助金</t>
  </si>
  <si>
    <t>　　　林書容(黃阿碧)校友獎助學金</t>
  </si>
  <si>
    <t>　　　陳卿弘校友獎助學金</t>
  </si>
  <si>
    <t>　　　陳萬君校長清寒學生入學獎助金</t>
  </si>
  <si>
    <t>　　　學務創新人力</t>
  </si>
  <si>
    <t>　　　新生入學報名費</t>
  </si>
  <si>
    <t>　　　電梯磁扣、鑰匙等押金</t>
  </si>
  <si>
    <t>　　　助學貸款</t>
  </si>
  <si>
    <t>　　　李秉煌校友清寒優秀獎助學金</t>
  </si>
  <si>
    <t>　　　多元材料費(照顧科)</t>
  </si>
  <si>
    <t>　　　王杉池獎助學金</t>
  </si>
  <si>
    <t>　　　校園基金</t>
  </si>
  <si>
    <t>　　　實驗教育園區新生報名費</t>
  </si>
  <si>
    <t>　應付退休金</t>
  </si>
  <si>
    <t>　　存入保證金(學校)</t>
  </si>
  <si>
    <t>負債合計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</si>
</sst>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color indexed="81"/>
      <name val="Tahoma"/>
      <family val="2"/>
    </font>
    <font>
      <u/>
      <sz val="10"/>
      <color theme="1"/>
      <name val="標楷體"/>
      <family val="4"/>
      <charset val="136"/>
    </font>
    <font>
      <sz val="10"/>
      <color theme="1"/>
      <name val="新細明體"/>
      <family val="1"/>
      <charset val="136"/>
    </font>
    <font>
      <u/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9"/>
      <color indexed="81"/>
      <name val="標楷體"/>
      <family val="4"/>
      <charset val="136"/>
    </font>
    <font>
      <sz val="9"/>
      <color indexed="81"/>
      <name val="標楷體"/>
      <family val="4"/>
      <charset val="136"/>
    </font>
    <font>
      <b/>
      <sz val="9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82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3" fillId="0" borderId="1" xfId="0" applyFont="1" applyBorder="1">
      <alignment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3" fillId="0" borderId="16" xfId="0" applyFont="1" applyBorder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2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5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7" xfId="5" applyFont="1" applyBorder="1" applyAlignment="1">
      <alignment vertical="center"/>
    </xf>
    <xf numFmtId="0" fontId="15" fillId="0" borderId="7" xfId="5" applyFont="1" applyBorder="1">
      <alignment vertical="center"/>
    </xf>
    <xf numFmtId="0" fontId="15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7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3" fillId="0" borderId="24" xfId="0" quotePrefix="1" applyFont="1" applyBorder="1">
      <alignment vertical="center"/>
    </xf>
    <xf numFmtId="0" fontId="13" fillId="0" borderId="11" xfId="0" quotePrefix="1" applyFont="1" applyBorder="1">
      <alignment vertical="center"/>
    </xf>
    <xf numFmtId="0" fontId="13" fillId="0" borderId="35" xfId="0" quotePrefix="1" applyFont="1" applyBorder="1">
      <alignment vertical="center"/>
    </xf>
    <xf numFmtId="0" fontId="13" fillId="0" borderId="35" xfId="0" quotePrefix="1" applyFont="1" applyBorder="1" applyAlignment="1">
      <alignment horizontal="left" vertical="center"/>
    </xf>
    <xf numFmtId="0" fontId="13" fillId="0" borderId="37" xfId="0" quotePrefix="1" applyFont="1" applyBorder="1">
      <alignment vertical="center"/>
    </xf>
    <xf numFmtId="0" fontId="13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0" fontId="17" fillId="0" borderId="15" xfId="0" applyFont="1" applyBorder="1">
      <alignment vertical="center"/>
    </xf>
    <xf numFmtId="0" fontId="17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7" fillId="0" borderId="32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5" fillId="0" borderId="17" xfId="3" applyNumberFormat="1" applyFont="1" applyBorder="1" applyAlignment="1">
      <alignment horizontal="center" vertical="center"/>
    </xf>
    <xf numFmtId="0" fontId="15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6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5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5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3" fillId="0" borderId="23" xfId="0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3" fillId="0" borderId="17" xfId="5" applyFont="1" applyBorder="1">
      <alignment vertical="center"/>
    </xf>
    <xf numFmtId="0" fontId="13" fillId="0" borderId="17" xfId="5" applyFont="1" applyBorder="1" applyAlignment="1">
      <alignment vertical="center" wrapText="1"/>
    </xf>
    <xf numFmtId="0" fontId="13" fillId="0" borderId="20" xfId="5" applyFont="1" applyBorder="1">
      <alignment vertical="center"/>
    </xf>
    <xf numFmtId="4" fontId="15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1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3" fillId="3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5" fillId="0" borderId="17" xfId="0" applyFont="1" applyFill="1" applyBorder="1" applyAlignment="1">
      <alignment vertical="center" wrapText="1"/>
    </xf>
    <xf numFmtId="4" fontId="13" fillId="0" borderId="17" xfId="1" applyNumberFormat="1" applyFont="1" applyFill="1" applyBorder="1" applyAlignment="1">
      <alignment vertical="center" wrapText="1"/>
    </xf>
    <xf numFmtId="0" fontId="15" fillId="0" borderId="17" xfId="2" applyFont="1" applyFill="1" applyBorder="1" applyAlignment="1">
      <alignment vertical="center" wrapText="1"/>
    </xf>
    <xf numFmtId="0" fontId="13" fillId="0" borderId="17" xfId="5" applyFont="1" applyFill="1" applyBorder="1" applyAlignment="1">
      <alignment vertical="center" wrapText="1"/>
    </xf>
    <xf numFmtId="181" fontId="13" fillId="0" borderId="17" xfId="5" applyNumberFormat="1" applyFont="1" applyFill="1" applyBorder="1">
      <alignment vertical="center"/>
    </xf>
    <xf numFmtId="0" fontId="13" fillId="0" borderId="17" xfId="5" applyFont="1" applyFill="1" applyBorder="1" applyAlignment="1">
      <alignment horizontal="left" vertical="top" wrapText="1"/>
    </xf>
    <xf numFmtId="0" fontId="13" fillId="0" borderId="17" xfId="5" applyFont="1" applyFill="1" applyBorder="1">
      <alignment vertical="center"/>
    </xf>
    <xf numFmtId="0" fontId="13" fillId="0" borderId="17" xfId="5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182" fontId="7" fillId="0" borderId="5" xfId="0" applyNumberFormat="1" applyFont="1" applyBorder="1">
      <alignment vertical="center"/>
    </xf>
    <xf numFmtId="181" fontId="7" fillId="0" borderId="5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181" fontId="7" fillId="0" borderId="16" xfId="1" applyNumberFormat="1" applyFont="1" applyBorder="1">
      <alignment vertical="center"/>
    </xf>
    <xf numFmtId="0" fontId="15" fillId="0" borderId="1" xfId="5" applyFont="1" applyFill="1" applyBorder="1">
      <alignment vertical="center"/>
    </xf>
    <xf numFmtId="181" fontId="11" fillId="0" borderId="1" xfId="5" applyNumberFormat="1" applyFont="1" applyFill="1" applyBorder="1" applyAlignment="1">
      <alignment vertical="center"/>
    </xf>
    <xf numFmtId="181" fontId="11" fillId="0" borderId="1" xfId="2" applyNumberFormat="1" applyFont="1" applyFill="1" applyBorder="1">
      <alignment vertical="center"/>
    </xf>
    <xf numFmtId="182" fontId="11" fillId="0" borderId="1" xfId="5" applyNumberFormat="1" applyFont="1" applyFill="1" applyBorder="1" applyAlignment="1">
      <alignment horizontal="right" vertical="center"/>
    </xf>
    <xf numFmtId="0" fontId="15" fillId="0" borderId="16" xfId="5" applyFont="1" applyFill="1" applyBorder="1">
      <alignment vertical="center"/>
    </xf>
    <xf numFmtId="0" fontId="7" fillId="0" borderId="0" xfId="0" applyFont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81" fontId="7" fillId="0" borderId="36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181" fontId="7" fillId="0" borderId="36" xfId="1" applyNumberFormat="1" applyFont="1" applyBorder="1">
      <alignment vertical="center"/>
    </xf>
    <xf numFmtId="181" fontId="7" fillId="0" borderId="10" xfId="1" applyNumberFormat="1" applyFont="1" applyBorder="1">
      <alignment vertical="center"/>
    </xf>
    <xf numFmtId="181" fontId="7" fillId="0" borderId="36" xfId="1" applyNumberFormat="1" applyFont="1" applyBorder="1" applyAlignment="1">
      <alignment horizontal="right" vertical="center"/>
    </xf>
    <xf numFmtId="181" fontId="7" fillId="0" borderId="10" xfId="1" applyNumberFormat="1" applyFont="1" applyBorder="1" applyAlignment="1">
      <alignment horizontal="right" vertical="center"/>
    </xf>
    <xf numFmtId="181" fontId="7" fillId="0" borderId="40" xfId="1" applyNumberFormat="1" applyFont="1" applyBorder="1">
      <alignment vertical="center"/>
    </xf>
    <xf numFmtId="181" fontId="7" fillId="0" borderId="1" xfId="0" applyNumberFormat="1" applyFont="1" applyFill="1" applyBorder="1">
      <alignment vertical="center"/>
    </xf>
    <xf numFmtId="181" fontId="7" fillId="0" borderId="19" xfId="0" applyNumberFormat="1" applyFont="1" applyFill="1" applyBorder="1">
      <alignment vertical="center"/>
    </xf>
    <xf numFmtId="0" fontId="13" fillId="3" borderId="23" xfId="0" applyFont="1" applyFill="1" applyBorder="1" applyAlignment="1">
      <alignment vertical="center"/>
    </xf>
    <xf numFmtId="0" fontId="13" fillId="3" borderId="7" xfId="0" applyFont="1" applyFill="1" applyBorder="1">
      <alignment vertical="center"/>
    </xf>
    <xf numFmtId="0" fontId="11" fillId="0" borderId="7" xfId="2" applyFont="1" applyBorder="1" applyAlignment="1">
      <alignment vertical="center" wrapText="1"/>
    </xf>
    <xf numFmtId="4" fontId="10" fillId="0" borderId="17" xfId="1" applyNumberFormat="1" applyFont="1" applyFill="1" applyBorder="1" applyAlignment="1">
      <alignment vertical="center" wrapText="1"/>
    </xf>
    <xf numFmtId="181" fontId="7" fillId="0" borderId="15" xfId="1" applyNumberFormat="1" applyFont="1" applyFill="1" applyBorder="1">
      <alignment vertical="center"/>
    </xf>
    <xf numFmtId="181" fontId="7" fillId="0" borderId="31" xfId="1" applyNumberFormat="1" applyFont="1" applyBorder="1">
      <alignment vertical="center"/>
    </xf>
    <xf numFmtId="181" fontId="7" fillId="2" borderId="16" xfId="1" applyNumberFormat="1" applyFont="1" applyFill="1" applyBorder="1">
      <alignment vertical="center"/>
    </xf>
    <xf numFmtId="181" fontId="7" fillId="0" borderId="16" xfId="0" applyNumberFormat="1" applyFont="1" applyBorder="1">
      <alignment vertical="center"/>
    </xf>
    <xf numFmtId="181" fontId="7" fillId="0" borderId="16" xfId="1" applyNumberFormat="1" applyFont="1" applyFill="1" applyBorder="1">
      <alignment vertical="center"/>
    </xf>
    <xf numFmtId="181" fontId="7" fillId="0" borderId="18" xfId="0" applyNumberFormat="1" applyFont="1" applyBorder="1">
      <alignment vertical="center"/>
    </xf>
    <xf numFmtId="0" fontId="30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3" fontId="7" fillId="0" borderId="16" xfId="0" applyNumberFormat="1" applyFont="1" applyBorder="1">
      <alignment vertical="center"/>
    </xf>
    <xf numFmtId="3" fontId="7" fillId="0" borderId="17" xfId="0" applyNumberFormat="1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3" fontId="7" fillId="0" borderId="2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3" fillId="3" borderId="16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5" fillId="0" borderId="33" xfId="5" applyFont="1" applyBorder="1" applyAlignment="1">
      <alignment horizontal="center" vertical="center"/>
    </xf>
    <xf numFmtId="0" fontId="15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27" xfId="4" applyFont="1" applyBorder="1" applyAlignment="1">
      <alignment horizontal="center" vertical="center"/>
    </xf>
    <xf numFmtId="0" fontId="18" fillId="0" borderId="28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</cellXfs>
  <cellStyles count="6">
    <cellStyle name="一般" xfId="0" builtinId="0"/>
    <cellStyle name="一般_支出" xfId="5" xr:uid="{00000000-0005-0000-0000-000001000000}"/>
    <cellStyle name="一般_支出明細表" xfId="4" xr:uid="{00000000-0005-0000-0000-000002000000}"/>
    <cellStyle name="一般_收入" xfId="2" xr:uid="{00000000-0005-0000-0000-000003000000}"/>
    <cellStyle name="一般_收入明細表" xfId="3" xr:uid="{00000000-0005-0000-0000-000004000000}"/>
    <cellStyle name="千分位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20" sqref="A20"/>
    </sheetView>
  </sheetViews>
  <sheetFormatPr defaultColWidth="8.7265625" defaultRowHeight="17"/>
  <cols>
    <col min="1" max="1" width="29.453125" style="3" customWidth="1"/>
    <col min="2" max="2" width="17.453125" style="3" customWidth="1"/>
    <col min="3" max="3" width="17.08984375" style="3" customWidth="1"/>
    <col min="4" max="4" width="17.453125" style="3" bestFit="1" customWidth="1"/>
    <col min="5" max="5" width="15.7265625" style="3" customWidth="1"/>
    <col min="6" max="7" width="8.7265625" style="3"/>
    <col min="8" max="8" width="31.6328125" style="3" bestFit="1" customWidth="1"/>
    <col min="9" max="9" width="26.6328125" style="3" bestFit="1" customWidth="1"/>
    <col min="10" max="10" width="33.90625" style="3" bestFit="1" customWidth="1"/>
    <col min="11" max="11" width="15" style="3" bestFit="1" customWidth="1"/>
    <col min="12" max="16384" width="8.7265625" style="3"/>
  </cols>
  <sheetData>
    <row r="1" spans="1:11" s="1" customFormat="1" ht="21" customHeight="1">
      <c r="A1" s="216" t="s">
        <v>276</v>
      </c>
      <c r="B1" s="217"/>
      <c r="C1" s="217"/>
      <c r="D1" s="217"/>
      <c r="E1" s="217"/>
    </row>
    <row r="2" spans="1:11" s="1" customFormat="1" ht="18.75" customHeight="1">
      <c r="A2" s="216" t="s">
        <v>268</v>
      </c>
      <c r="B2" s="216"/>
      <c r="C2" s="216"/>
      <c r="D2" s="216"/>
      <c r="E2" s="216"/>
    </row>
    <row r="3" spans="1:11" s="1" customFormat="1" ht="21" customHeight="1" thickBot="1">
      <c r="A3" s="229" t="s">
        <v>318</v>
      </c>
      <c r="B3" s="229"/>
      <c r="C3" s="229"/>
      <c r="D3" s="229"/>
      <c r="E3" s="229"/>
    </row>
    <row r="4" spans="1:11" s="2" customFormat="1" ht="14.25" customHeight="1">
      <c r="A4" s="224" t="s">
        <v>117</v>
      </c>
      <c r="B4" s="226" t="s">
        <v>20</v>
      </c>
      <c r="C4" s="226" t="s">
        <v>21</v>
      </c>
      <c r="D4" s="218" t="s">
        <v>19</v>
      </c>
      <c r="E4" s="219"/>
    </row>
    <row r="5" spans="1:11" s="2" customFormat="1" ht="14.25" customHeight="1">
      <c r="A5" s="225"/>
      <c r="B5" s="227"/>
      <c r="C5" s="228"/>
      <c r="D5" s="220" t="s">
        <v>98</v>
      </c>
      <c r="E5" s="222" t="s">
        <v>99</v>
      </c>
      <c r="G5" s="3"/>
      <c r="H5" s="3"/>
      <c r="I5" s="3"/>
      <c r="J5" s="3"/>
      <c r="K5" s="3"/>
    </row>
    <row r="6" spans="1:11" ht="14.25" customHeight="1">
      <c r="A6" s="225"/>
      <c r="B6" s="228"/>
      <c r="C6" s="228"/>
      <c r="D6" s="221"/>
      <c r="E6" s="223"/>
    </row>
    <row r="7" spans="1:11" ht="18" customHeight="1">
      <c r="A7" s="10" t="s">
        <v>101</v>
      </c>
      <c r="B7" s="7"/>
      <c r="C7" s="7"/>
      <c r="D7" s="8"/>
      <c r="E7" s="11"/>
      <c r="H7" s="6"/>
      <c r="I7" s="6"/>
      <c r="J7" s="6"/>
    </row>
    <row r="8" spans="1:11" ht="18" customHeight="1">
      <c r="A8" s="10" t="s">
        <v>0</v>
      </c>
      <c r="B8" s="54">
        <f>SUM(B9:B12)</f>
        <v>1990590103</v>
      </c>
      <c r="C8" s="54">
        <f>SUM(C9:C12)</f>
        <v>1814508638</v>
      </c>
      <c r="D8" s="7">
        <f>B8-C8</f>
        <v>176081465</v>
      </c>
      <c r="E8" s="12">
        <f>D8/C8*100</f>
        <v>9.7040852444814885</v>
      </c>
      <c r="H8" s="6"/>
      <c r="I8" s="6"/>
      <c r="J8" s="6"/>
    </row>
    <row r="9" spans="1:11" ht="18" customHeight="1">
      <c r="A9" s="10" t="s">
        <v>1</v>
      </c>
      <c r="B9" s="54">
        <v>120000</v>
      </c>
      <c r="C9" s="54">
        <v>20000</v>
      </c>
      <c r="D9" s="7">
        <f t="shared" ref="D9:D44" si="0">B9-C9</f>
        <v>100000</v>
      </c>
      <c r="E9" s="12">
        <f t="shared" ref="E9:E17" si="1">D9/C9*100</f>
        <v>500</v>
      </c>
      <c r="H9" s="6"/>
      <c r="I9" s="6"/>
      <c r="J9" s="6"/>
    </row>
    <row r="10" spans="1:11" ht="18" customHeight="1">
      <c r="A10" s="10" t="s">
        <v>2</v>
      </c>
      <c r="B10" s="54">
        <v>1963567823</v>
      </c>
      <c r="C10" s="54">
        <v>1801472758</v>
      </c>
      <c r="D10" s="7">
        <f t="shared" si="0"/>
        <v>162095065</v>
      </c>
      <c r="E10" s="12">
        <f t="shared" si="1"/>
        <v>8.9979193013142424</v>
      </c>
      <c r="H10" s="6"/>
      <c r="I10" s="6"/>
      <c r="J10" s="6"/>
    </row>
    <row r="11" spans="1:11" ht="18" customHeight="1">
      <c r="A11" s="10" t="s">
        <v>309</v>
      </c>
      <c r="B11" s="54">
        <v>26851668</v>
      </c>
      <c r="C11" s="54">
        <v>12661460</v>
      </c>
      <c r="D11" s="7">
        <f t="shared" si="0"/>
        <v>14190208</v>
      </c>
      <c r="E11" s="12">
        <f t="shared" si="1"/>
        <v>112.07402621814546</v>
      </c>
      <c r="H11" s="6"/>
      <c r="I11" s="6"/>
      <c r="J11" s="6"/>
    </row>
    <row r="12" spans="1:11" ht="18" customHeight="1">
      <c r="A12" s="10" t="s">
        <v>3</v>
      </c>
      <c r="B12" s="54">
        <v>50612</v>
      </c>
      <c r="C12" s="54">
        <v>354420</v>
      </c>
      <c r="D12" s="7">
        <f t="shared" si="0"/>
        <v>-303808</v>
      </c>
      <c r="E12" s="12">
        <f t="shared" si="1"/>
        <v>-85.719767507477002</v>
      </c>
    </row>
    <row r="13" spans="1:11" ht="18" customHeight="1">
      <c r="A13" s="10" t="s">
        <v>311</v>
      </c>
      <c r="B13" s="54">
        <f>B14+B16+B15</f>
        <v>142466026</v>
      </c>
      <c r="C13" s="54">
        <f>C14+C16+C15</f>
        <v>292409630</v>
      </c>
      <c r="D13" s="7">
        <f t="shared" si="0"/>
        <v>-149943604</v>
      </c>
      <c r="E13" s="12">
        <f t="shared" si="1"/>
        <v>-51.278613498467884</v>
      </c>
      <c r="H13" s="6"/>
      <c r="I13" s="6"/>
      <c r="J13" s="6"/>
    </row>
    <row r="14" spans="1:11" ht="18" customHeight="1">
      <c r="A14" s="10" t="s">
        <v>310</v>
      </c>
      <c r="B14" s="54">
        <v>117223526</v>
      </c>
      <c r="C14" s="54">
        <v>269319827</v>
      </c>
      <c r="D14" s="7">
        <f t="shared" si="0"/>
        <v>-152096301</v>
      </c>
      <c r="E14" s="12">
        <f t="shared" si="1"/>
        <v>-56.474230915052537</v>
      </c>
      <c r="H14" s="6"/>
      <c r="I14" s="6"/>
      <c r="J14" s="6"/>
    </row>
    <row r="15" spans="1:11" ht="18" customHeight="1">
      <c r="A15" s="10" t="s">
        <v>300</v>
      </c>
      <c r="B15" s="54">
        <v>11525756</v>
      </c>
      <c r="C15" s="54">
        <v>9373059</v>
      </c>
      <c r="D15" s="7">
        <f t="shared" si="0"/>
        <v>2152697</v>
      </c>
      <c r="E15" s="12">
        <f t="shared" si="1"/>
        <v>22.966856391280587</v>
      </c>
      <c r="H15" s="6"/>
      <c r="I15" s="6"/>
      <c r="J15" s="6"/>
    </row>
    <row r="16" spans="1:11" ht="18" customHeight="1">
      <c r="A16" s="10" t="s">
        <v>4</v>
      </c>
      <c r="B16" s="54">
        <v>13716744</v>
      </c>
      <c r="C16" s="54">
        <v>13716744</v>
      </c>
      <c r="D16" s="7">
        <f t="shared" si="0"/>
        <v>0</v>
      </c>
      <c r="E16" s="12">
        <f t="shared" si="1"/>
        <v>0</v>
      </c>
      <c r="H16" s="6"/>
      <c r="I16" s="6"/>
      <c r="J16" s="6"/>
    </row>
    <row r="17" spans="1:10" ht="18" customHeight="1">
      <c r="A17" s="10" t="s">
        <v>312</v>
      </c>
      <c r="B17" s="54">
        <f>SUM(B18:B22)</f>
        <v>358749961</v>
      </c>
      <c r="C17" s="54">
        <f>SUM(C18:C22)</f>
        <v>350721048</v>
      </c>
      <c r="D17" s="7">
        <f t="shared" si="0"/>
        <v>8028913</v>
      </c>
      <c r="E17" s="12">
        <f t="shared" si="1"/>
        <v>2.2892589554533953</v>
      </c>
    </row>
    <row r="18" spans="1:10" ht="20.149999999999999" customHeight="1">
      <c r="A18" s="10" t="s">
        <v>100</v>
      </c>
      <c r="B18" s="54">
        <v>202143777</v>
      </c>
      <c r="C18" s="54">
        <v>198695349</v>
      </c>
      <c r="D18" s="7">
        <f t="shared" si="0"/>
        <v>3448428</v>
      </c>
      <c r="E18" s="12">
        <f t="shared" ref="E18:E44" si="2">D18/C18*100</f>
        <v>1.7355353395816022</v>
      </c>
      <c r="H18" s="6"/>
      <c r="I18" s="6"/>
      <c r="J18" s="6"/>
    </row>
    <row r="19" spans="1:10" ht="20.149999999999999" customHeight="1">
      <c r="A19" s="10" t="s">
        <v>6</v>
      </c>
      <c r="B19" s="54">
        <v>132299508</v>
      </c>
      <c r="C19" s="54">
        <v>129309882</v>
      </c>
      <c r="D19" s="7">
        <f t="shared" si="0"/>
        <v>2989626</v>
      </c>
      <c r="E19" s="12">
        <f t="shared" si="2"/>
        <v>2.3119857150592713</v>
      </c>
      <c r="H19" s="6"/>
      <c r="I19" s="6"/>
      <c r="J19" s="6"/>
    </row>
    <row r="20" spans="1:10" ht="20.149999999999999" customHeight="1">
      <c r="A20" s="10" t="s">
        <v>7</v>
      </c>
      <c r="B20" s="54">
        <v>2706500</v>
      </c>
      <c r="C20" s="54">
        <v>2706500</v>
      </c>
      <c r="D20" s="7">
        <f t="shared" si="0"/>
        <v>0</v>
      </c>
      <c r="E20" s="12">
        <f t="shared" si="2"/>
        <v>0</v>
      </c>
      <c r="H20" s="6"/>
      <c r="I20" s="6"/>
      <c r="J20" s="6"/>
    </row>
    <row r="21" spans="1:10" ht="20.149999999999999" customHeight="1">
      <c r="A21" s="10" t="s">
        <v>8</v>
      </c>
      <c r="B21" s="54">
        <v>21600176</v>
      </c>
      <c r="C21" s="54">
        <v>20009317</v>
      </c>
      <c r="D21" s="7">
        <f t="shared" si="0"/>
        <v>1590859</v>
      </c>
      <c r="E21" s="12">
        <f t="shared" si="2"/>
        <v>7.9505912170815218</v>
      </c>
      <c r="H21" s="6"/>
      <c r="I21" s="6"/>
      <c r="J21" s="6"/>
    </row>
    <row r="22" spans="1:10" ht="20.149999999999999" customHeight="1">
      <c r="A22" s="10" t="s">
        <v>296</v>
      </c>
      <c r="B22" s="54">
        <v>0</v>
      </c>
      <c r="C22" s="54">
        <v>0</v>
      </c>
      <c r="D22" s="7">
        <f t="shared" si="0"/>
        <v>0</v>
      </c>
      <c r="E22" s="12" t="e">
        <f t="shared" si="2"/>
        <v>#DIV/0!</v>
      </c>
      <c r="H22" s="6"/>
      <c r="I22" s="6"/>
    </row>
    <row r="23" spans="1:10" ht="20.149999999999999" customHeight="1">
      <c r="A23" s="10" t="s">
        <v>297</v>
      </c>
      <c r="B23" s="54">
        <v>856700</v>
      </c>
      <c r="C23" s="54">
        <v>703100</v>
      </c>
      <c r="D23" s="7">
        <f t="shared" ref="D23" si="3">B23-C23</f>
        <v>153600</v>
      </c>
      <c r="E23" s="12">
        <f t="shared" si="2"/>
        <v>21.846110083914095</v>
      </c>
      <c r="H23" s="6"/>
      <c r="I23" s="6"/>
    </row>
    <row r="24" spans="1:10" ht="20.149999999999999" customHeight="1">
      <c r="A24" s="10" t="s">
        <v>22</v>
      </c>
      <c r="B24" s="54">
        <f>SUM(B25:B26)</f>
        <v>116350669</v>
      </c>
      <c r="C24" s="54">
        <f>SUM(C25:C26)</f>
        <v>116345669</v>
      </c>
      <c r="D24" s="7">
        <f t="shared" si="0"/>
        <v>5000</v>
      </c>
      <c r="E24" s="12">
        <f t="shared" si="2"/>
        <v>4.2975385701723027E-3</v>
      </c>
      <c r="H24" s="6"/>
      <c r="I24" s="6"/>
      <c r="J24" s="6"/>
    </row>
    <row r="25" spans="1:10" ht="20.149999999999999" customHeight="1">
      <c r="A25" s="10" t="s">
        <v>9</v>
      </c>
      <c r="B25" s="54">
        <v>330000</v>
      </c>
      <c r="C25" s="54">
        <v>325000</v>
      </c>
      <c r="D25" s="7">
        <f t="shared" si="0"/>
        <v>5000</v>
      </c>
      <c r="E25" s="12">
        <f t="shared" si="2"/>
        <v>1.5384615384615385</v>
      </c>
      <c r="H25" s="6"/>
      <c r="I25" s="6"/>
      <c r="J25" s="6"/>
    </row>
    <row r="26" spans="1:10" ht="20.149999999999999" customHeight="1">
      <c r="A26" s="10" t="s">
        <v>313</v>
      </c>
      <c r="B26" s="54">
        <v>116020669</v>
      </c>
      <c r="C26" s="54">
        <v>116020669</v>
      </c>
      <c r="D26" s="7">
        <f t="shared" si="0"/>
        <v>0</v>
      </c>
      <c r="E26" s="12">
        <f t="shared" si="2"/>
        <v>0</v>
      </c>
    </row>
    <row r="27" spans="1:10" ht="20.149999999999999" customHeight="1">
      <c r="A27" s="10" t="s">
        <v>102</v>
      </c>
      <c r="B27" s="54">
        <f>B8+B13+B17+B24+B23</f>
        <v>2609013459</v>
      </c>
      <c r="C27" s="54">
        <f>C8+C13+C17+C24+C23</f>
        <v>2574688085</v>
      </c>
      <c r="D27" s="54">
        <f>D8+D13+D17+D24+D23</f>
        <v>34325374</v>
      </c>
      <c r="E27" s="12">
        <f t="shared" si="2"/>
        <v>1.3331857245146648</v>
      </c>
      <c r="H27" s="6"/>
      <c r="I27" s="6"/>
    </row>
    <row r="28" spans="1:10" ht="20.149999999999999" customHeight="1">
      <c r="A28" s="10" t="s">
        <v>23</v>
      </c>
      <c r="B28" s="54">
        <f>B29+B33</f>
        <v>107998648</v>
      </c>
      <c r="C28" s="54">
        <f>C29+C33</f>
        <v>109283004</v>
      </c>
      <c r="D28" s="7">
        <f t="shared" si="0"/>
        <v>-1284356</v>
      </c>
      <c r="E28" s="12">
        <f t="shared" si="2"/>
        <v>-1.1752568587883987</v>
      </c>
      <c r="H28" s="6"/>
      <c r="I28" s="6"/>
      <c r="J28" s="6"/>
    </row>
    <row r="29" spans="1:10" ht="20.149999999999999" customHeight="1">
      <c r="A29" s="10" t="s">
        <v>10</v>
      </c>
      <c r="B29" s="54">
        <f>SUM(B30:B32)</f>
        <v>71193069</v>
      </c>
      <c r="C29" s="54">
        <f>SUM(C30:C32)</f>
        <v>70589527</v>
      </c>
      <c r="D29" s="7">
        <f t="shared" si="0"/>
        <v>603542</v>
      </c>
      <c r="E29" s="12">
        <f t="shared" si="2"/>
        <v>0.85500218750580381</v>
      </c>
      <c r="H29" s="6"/>
      <c r="I29" s="6"/>
      <c r="J29" s="6"/>
    </row>
    <row r="30" spans="1:10" ht="20.149999999999999" customHeight="1">
      <c r="A30" s="10" t="s">
        <v>11</v>
      </c>
      <c r="B30" s="54">
        <v>13625001</v>
      </c>
      <c r="C30" s="54">
        <v>11890443</v>
      </c>
      <c r="D30" s="7">
        <f t="shared" si="0"/>
        <v>1734558</v>
      </c>
      <c r="E30" s="12">
        <f t="shared" si="2"/>
        <v>14.587833270804124</v>
      </c>
      <c r="H30" s="6"/>
      <c r="I30" s="6"/>
      <c r="J30" s="6"/>
    </row>
    <row r="31" spans="1:10" ht="20.149999999999999" customHeight="1">
      <c r="A31" s="10" t="s">
        <v>12</v>
      </c>
      <c r="B31" s="132">
        <v>22710249</v>
      </c>
      <c r="C31" s="132">
        <v>26194746</v>
      </c>
      <c r="D31" s="7">
        <f t="shared" si="0"/>
        <v>-3484497</v>
      </c>
      <c r="E31" s="12">
        <f t="shared" si="2"/>
        <v>-13.302274433201223</v>
      </c>
    </row>
    <row r="32" spans="1:10" ht="20.149999999999999" customHeight="1">
      <c r="A32" s="10" t="s">
        <v>13</v>
      </c>
      <c r="B32" s="54">
        <v>34857819</v>
      </c>
      <c r="C32" s="54">
        <v>32504338</v>
      </c>
      <c r="D32" s="7">
        <f t="shared" si="0"/>
        <v>2353481</v>
      </c>
      <c r="E32" s="12">
        <f t="shared" si="2"/>
        <v>7.2405135585287104</v>
      </c>
    </row>
    <row r="33" spans="1:10" ht="20.149999999999999" customHeight="1">
      <c r="A33" s="10" t="s">
        <v>24</v>
      </c>
      <c r="B33" s="54">
        <f>B34+B35</f>
        <v>36805579</v>
      </c>
      <c r="C33" s="54">
        <f>C34+C35</f>
        <v>38693477</v>
      </c>
      <c r="D33" s="7">
        <f t="shared" si="0"/>
        <v>-1887898</v>
      </c>
      <c r="E33" s="12">
        <f t="shared" si="2"/>
        <v>-4.8791117944763656</v>
      </c>
    </row>
    <row r="34" spans="1:10" ht="20.149999999999999" customHeight="1">
      <c r="A34" s="10" t="s">
        <v>14</v>
      </c>
      <c r="B34" s="54">
        <v>1980190</v>
      </c>
      <c r="C34" s="54">
        <v>1725078</v>
      </c>
      <c r="D34" s="7">
        <f t="shared" si="0"/>
        <v>255112</v>
      </c>
      <c r="E34" s="12">
        <f t="shared" si="2"/>
        <v>14.788432754924704</v>
      </c>
      <c r="H34" s="6"/>
      <c r="I34" s="6"/>
      <c r="J34" s="6"/>
    </row>
    <row r="35" spans="1:10" ht="19.5" customHeight="1">
      <c r="A35" s="10" t="s">
        <v>103</v>
      </c>
      <c r="B35" s="54">
        <v>34825389</v>
      </c>
      <c r="C35" s="54">
        <v>36968399</v>
      </c>
      <c r="D35" s="7">
        <f t="shared" si="0"/>
        <v>-2143010</v>
      </c>
      <c r="E35" s="12">
        <f t="shared" si="2"/>
        <v>-5.7968699158435291</v>
      </c>
      <c r="H35" s="6"/>
      <c r="I35" s="6"/>
      <c r="J35" s="6"/>
    </row>
    <row r="36" spans="1:10" ht="19.5" customHeight="1">
      <c r="A36" s="10" t="s">
        <v>111</v>
      </c>
      <c r="B36" s="54">
        <f>B37+B40+B42</f>
        <v>2501014811</v>
      </c>
      <c r="C36" s="54">
        <f>C37+C40+C42</f>
        <v>2465405081</v>
      </c>
      <c r="D36" s="7">
        <f t="shared" si="0"/>
        <v>35609730</v>
      </c>
      <c r="E36" s="12">
        <f t="shared" si="2"/>
        <v>1.4443764343000476</v>
      </c>
      <c r="H36" s="6"/>
      <c r="I36" s="6"/>
      <c r="J36" s="6"/>
    </row>
    <row r="37" spans="1:10" ht="19.5" customHeight="1">
      <c r="A37" s="10" t="s">
        <v>109</v>
      </c>
      <c r="B37" s="54">
        <f>B38+B39</f>
        <v>2245945409</v>
      </c>
      <c r="C37" s="54">
        <f>C38+C39</f>
        <v>2256172680</v>
      </c>
      <c r="D37" s="7">
        <f t="shared" si="0"/>
        <v>-10227271</v>
      </c>
      <c r="E37" s="12">
        <f t="shared" si="2"/>
        <v>-0.45330178362056933</v>
      </c>
      <c r="H37" s="6"/>
      <c r="I37" s="6"/>
      <c r="J37" s="6"/>
    </row>
    <row r="38" spans="1:10" ht="19.5" customHeight="1">
      <c r="A38" s="10" t="s">
        <v>15</v>
      </c>
      <c r="B38" s="54">
        <v>13716744</v>
      </c>
      <c r="C38" s="54">
        <v>13716744</v>
      </c>
      <c r="D38" s="7">
        <f t="shared" si="0"/>
        <v>0</v>
      </c>
      <c r="E38" s="12">
        <f t="shared" si="2"/>
        <v>0</v>
      </c>
    </row>
    <row r="39" spans="1:10" ht="19.5" customHeight="1">
      <c r="A39" s="10" t="s">
        <v>16</v>
      </c>
      <c r="B39" s="54">
        <v>2232228665</v>
      </c>
      <c r="C39" s="54">
        <v>2242455936</v>
      </c>
      <c r="D39" s="7">
        <f t="shared" si="0"/>
        <v>-10227271</v>
      </c>
      <c r="E39" s="12">
        <f t="shared" si="2"/>
        <v>-0.45607455806881908</v>
      </c>
      <c r="H39" s="6"/>
      <c r="I39" s="6"/>
    </row>
    <row r="40" spans="1:10" ht="18" customHeight="1">
      <c r="A40" s="10" t="s">
        <v>17</v>
      </c>
      <c r="B40" s="54">
        <f>B41</f>
        <v>286693284</v>
      </c>
      <c r="C40" s="54">
        <v>245698176</v>
      </c>
      <c r="D40" s="7">
        <f t="shared" si="0"/>
        <v>40995108</v>
      </c>
      <c r="E40" s="12">
        <f t="shared" si="2"/>
        <v>16.685149506360194</v>
      </c>
      <c r="H40" s="6"/>
      <c r="I40" s="6"/>
      <c r="J40" s="6"/>
    </row>
    <row r="41" spans="1:10" ht="18" customHeight="1">
      <c r="A41" s="10" t="s">
        <v>18</v>
      </c>
      <c r="B41" s="54">
        <v>286693284</v>
      </c>
      <c r="C41" s="54">
        <v>245698176</v>
      </c>
      <c r="D41" s="7">
        <f t="shared" si="0"/>
        <v>40995108</v>
      </c>
      <c r="E41" s="12">
        <f t="shared" si="2"/>
        <v>16.685149506360194</v>
      </c>
      <c r="H41" s="6"/>
      <c r="I41" s="6"/>
      <c r="J41" s="6"/>
    </row>
    <row r="42" spans="1:10" ht="18" customHeight="1">
      <c r="A42" s="13" t="s">
        <v>110</v>
      </c>
      <c r="B42" s="54">
        <f>B43</f>
        <v>-31623882</v>
      </c>
      <c r="C42" s="54">
        <f>C43</f>
        <v>-36465775</v>
      </c>
      <c r="D42" s="7">
        <f t="shared" si="0"/>
        <v>4841893</v>
      </c>
      <c r="E42" s="12">
        <f t="shared" si="2"/>
        <v>-13.277910588764396</v>
      </c>
      <c r="H42" s="6"/>
      <c r="I42" s="6"/>
      <c r="J42" s="6"/>
    </row>
    <row r="43" spans="1:10" ht="18" customHeight="1">
      <c r="A43" s="13" t="s">
        <v>341</v>
      </c>
      <c r="B43" s="54">
        <v>-31623882</v>
      </c>
      <c r="C43" s="54">
        <v>-36465775</v>
      </c>
      <c r="D43" s="7">
        <f t="shared" si="0"/>
        <v>4841893</v>
      </c>
      <c r="E43" s="12">
        <f t="shared" si="2"/>
        <v>-13.277910588764396</v>
      </c>
      <c r="H43" s="6"/>
      <c r="I43" s="6"/>
      <c r="J43" s="6"/>
    </row>
    <row r="44" spans="1:10" ht="18" customHeight="1" thickBot="1">
      <c r="A44" s="14" t="s">
        <v>104</v>
      </c>
      <c r="B44" s="133">
        <f>B28+B36</f>
        <v>2609013459</v>
      </c>
      <c r="C44" s="133">
        <f>C28+C36</f>
        <v>2574688085</v>
      </c>
      <c r="D44" s="15">
        <f t="shared" si="0"/>
        <v>34325374</v>
      </c>
      <c r="E44" s="16">
        <f t="shared" si="2"/>
        <v>1.3331857245146648</v>
      </c>
    </row>
    <row r="45" spans="1:10">
      <c r="B45" s="121"/>
      <c r="C45" s="121"/>
      <c r="D45" s="121"/>
    </row>
    <row r="46" spans="1:10">
      <c r="H46" s="6"/>
      <c r="I46" s="6"/>
      <c r="J46" s="6"/>
    </row>
    <row r="47" spans="1:10">
      <c r="H47" s="6"/>
      <c r="I47" s="6"/>
      <c r="J47" s="6"/>
    </row>
    <row r="48" spans="1:10">
      <c r="H48" s="6"/>
      <c r="I48" s="6"/>
      <c r="J48" s="6"/>
    </row>
    <row r="50" spans="8:10">
      <c r="H50" s="6"/>
      <c r="I50" s="6"/>
      <c r="J50" s="6"/>
    </row>
    <row r="51" spans="8:10">
      <c r="H51" s="6"/>
      <c r="I51" s="6"/>
      <c r="J51" s="6"/>
    </row>
    <row r="52" spans="8:10">
      <c r="H52" s="6"/>
      <c r="I52" s="6"/>
      <c r="J52" s="6"/>
    </row>
    <row r="53" spans="8:10">
      <c r="H53" s="6"/>
      <c r="I53" s="6"/>
      <c r="J53" s="6"/>
    </row>
    <row r="54" spans="8:10">
      <c r="H54" s="6"/>
      <c r="I54" s="6"/>
      <c r="J54" s="6"/>
    </row>
  </sheetData>
  <sheetProtection algorithmName="SHA-512" hashValue="1r0f+tGhpY5B2btEzGMx2uDh381qOm9cNl6/lvsX0snDP4K8EwD74N9f9fAg0PWX0bbkSLL2AUqEcLSTqLP+0g==" saltValue="CRdUuUh/LDjRxGFGyOdLew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 5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4" sqref="I24"/>
    </sheetView>
  </sheetViews>
  <sheetFormatPr defaultColWidth="8.7265625" defaultRowHeight="17"/>
  <cols>
    <col min="1" max="1" width="15.453125" style="3" bestFit="1" customWidth="1"/>
    <col min="2" max="2" width="22.36328125" style="3" customWidth="1"/>
    <col min="3" max="4" width="15.90625" style="3" customWidth="1"/>
    <col min="5" max="5" width="14.7265625" style="3" customWidth="1"/>
    <col min="6" max="6" width="14.90625" style="3" customWidth="1"/>
    <col min="7" max="7" width="8.7265625" style="3"/>
    <col min="8" max="8" width="13.90625" style="3" bestFit="1" customWidth="1"/>
    <col min="9" max="9" width="23.7265625" style="3" customWidth="1"/>
    <col min="10" max="10" width="38.453125" style="3" customWidth="1"/>
    <col min="11" max="16384" width="8.7265625" style="3"/>
  </cols>
  <sheetData>
    <row r="1" spans="1:10" ht="22.5" customHeight="1">
      <c r="A1" s="216" t="s">
        <v>181</v>
      </c>
      <c r="B1" s="216"/>
      <c r="C1" s="216"/>
      <c r="D1" s="216"/>
      <c r="E1" s="216"/>
      <c r="F1" s="216"/>
      <c r="I1" s="2"/>
      <c r="J1" s="2"/>
    </row>
    <row r="2" spans="1:10" ht="22.5" customHeight="1">
      <c r="A2" s="216" t="s">
        <v>269</v>
      </c>
      <c r="B2" s="216"/>
      <c r="C2" s="216"/>
      <c r="D2" s="216"/>
      <c r="E2" s="216"/>
      <c r="F2" s="216"/>
      <c r="J2" s="6"/>
    </row>
    <row r="3" spans="1:10" ht="22.5" customHeight="1" thickBot="1">
      <c r="A3" s="229" t="s">
        <v>319</v>
      </c>
      <c r="B3" s="229"/>
      <c r="C3" s="229"/>
      <c r="D3" s="229"/>
      <c r="E3" s="229"/>
      <c r="F3" s="229"/>
      <c r="J3" s="6"/>
    </row>
    <row r="4" spans="1:10" ht="30" customHeight="1">
      <c r="A4" s="232" t="s">
        <v>25</v>
      </c>
      <c r="B4" s="234" t="s">
        <v>40</v>
      </c>
      <c r="C4" s="236" t="s">
        <v>118</v>
      </c>
      <c r="D4" s="238" t="s">
        <v>119</v>
      </c>
      <c r="E4" s="230" t="s">
        <v>41</v>
      </c>
      <c r="F4" s="231"/>
      <c r="J4" s="6"/>
    </row>
    <row r="5" spans="1:10" ht="31.5" customHeight="1">
      <c r="A5" s="233"/>
      <c r="B5" s="235"/>
      <c r="C5" s="237"/>
      <c r="D5" s="239"/>
      <c r="E5" s="17" t="s">
        <v>42</v>
      </c>
      <c r="F5" s="205" t="s">
        <v>43</v>
      </c>
      <c r="G5" s="18"/>
      <c r="H5" s="18"/>
      <c r="J5" s="6"/>
    </row>
    <row r="6" spans="1:10" ht="30" customHeight="1">
      <c r="A6" s="176">
        <f>SUM(A7:A12)</f>
        <v>193218044</v>
      </c>
      <c r="B6" s="4" t="s">
        <v>26</v>
      </c>
      <c r="C6" s="117">
        <f>SUM(C7:C12)</f>
        <v>162285071</v>
      </c>
      <c r="D6" s="9">
        <f>SUM(D7:D12)</f>
        <v>202373925</v>
      </c>
      <c r="E6" s="7">
        <f>D6-C6</f>
        <v>40088854</v>
      </c>
      <c r="F6" s="12">
        <f>E6/C6*100</f>
        <v>24.70273682783797</v>
      </c>
      <c r="J6" s="6"/>
    </row>
    <row r="7" spans="1:10" ht="30" customHeight="1">
      <c r="A7" s="176">
        <v>44302762</v>
      </c>
      <c r="B7" s="4" t="s">
        <v>27</v>
      </c>
      <c r="C7" s="117">
        <v>49747540</v>
      </c>
      <c r="D7" s="9">
        <v>50154498</v>
      </c>
      <c r="E7" s="7">
        <f t="shared" ref="E7:E26" si="0">D7-C7</f>
        <v>406958</v>
      </c>
      <c r="F7" s="12">
        <f t="shared" ref="F7:F26" si="1">E7/C7*100</f>
        <v>0.81804648028827154</v>
      </c>
      <c r="J7" s="6"/>
    </row>
    <row r="8" spans="1:10" ht="30" customHeight="1">
      <c r="A8" s="176">
        <v>37924625</v>
      </c>
      <c r="B8" s="4" t="s">
        <v>120</v>
      </c>
      <c r="C8" s="117">
        <v>45000000</v>
      </c>
      <c r="D8" s="9">
        <v>37787486</v>
      </c>
      <c r="E8" s="7">
        <f t="shared" si="0"/>
        <v>-7212514</v>
      </c>
      <c r="F8" s="12">
        <f t="shared" si="1"/>
        <v>-16.027808888888888</v>
      </c>
      <c r="J8" s="6"/>
    </row>
    <row r="9" spans="1:10" ht="30" customHeight="1">
      <c r="A9" s="176">
        <f>45394050-A8</f>
        <v>7469425</v>
      </c>
      <c r="B9" s="4" t="s">
        <v>28</v>
      </c>
      <c r="C9" s="117">
        <v>8837940</v>
      </c>
      <c r="D9" s="9">
        <v>6350418</v>
      </c>
      <c r="E9" s="7">
        <f t="shared" si="0"/>
        <v>-2487522</v>
      </c>
      <c r="F9" s="12">
        <f t="shared" si="1"/>
        <v>-28.145948037664887</v>
      </c>
      <c r="J9" s="6"/>
    </row>
    <row r="10" spans="1:10" ht="30" customHeight="1">
      <c r="A10" s="176">
        <v>21819088</v>
      </c>
      <c r="B10" s="4" t="s">
        <v>29</v>
      </c>
      <c r="C10" s="117">
        <v>8871201</v>
      </c>
      <c r="D10" s="9">
        <v>9962232</v>
      </c>
      <c r="E10" s="7">
        <f t="shared" si="0"/>
        <v>1091031</v>
      </c>
      <c r="F10" s="12">
        <f t="shared" si="1"/>
        <v>12.298571523742952</v>
      </c>
      <c r="J10" s="6"/>
    </row>
    <row r="11" spans="1:10" ht="30" customHeight="1">
      <c r="A11" s="176">
        <v>66313243</v>
      </c>
      <c r="B11" s="4" t="s">
        <v>30</v>
      </c>
      <c r="C11" s="117">
        <v>29410510</v>
      </c>
      <c r="D11" s="9">
        <v>77798383</v>
      </c>
      <c r="E11" s="7">
        <f t="shared" si="0"/>
        <v>48387873</v>
      </c>
      <c r="F11" s="12">
        <f t="shared" si="1"/>
        <v>164.52578687006786</v>
      </c>
      <c r="J11" s="6"/>
    </row>
    <row r="12" spans="1:10" ht="30" customHeight="1">
      <c r="A12" s="176">
        <v>15388901</v>
      </c>
      <c r="B12" s="4" t="s">
        <v>31</v>
      </c>
      <c r="C12" s="117">
        <v>20417880</v>
      </c>
      <c r="D12" s="9">
        <v>20320908</v>
      </c>
      <c r="E12" s="7">
        <f t="shared" si="0"/>
        <v>-96972</v>
      </c>
      <c r="F12" s="12">
        <f t="shared" si="1"/>
        <v>-0.47493667315117927</v>
      </c>
    </row>
    <row r="13" spans="1:10" ht="30" customHeight="1">
      <c r="A13" s="176">
        <f>SUM(A14:A21)</f>
        <v>164587532</v>
      </c>
      <c r="B13" s="4" t="s">
        <v>32</v>
      </c>
      <c r="C13" s="117">
        <f>SUM(C14:C21)</f>
        <v>178384263</v>
      </c>
      <c r="D13" s="9">
        <f>SUM(D14:D21)</f>
        <v>171606088</v>
      </c>
      <c r="E13" s="7">
        <f t="shared" si="0"/>
        <v>-6778175</v>
      </c>
      <c r="F13" s="12">
        <f t="shared" si="1"/>
        <v>-3.7997606324723834</v>
      </c>
    </row>
    <row r="14" spans="1:10" ht="30" customHeight="1">
      <c r="A14" s="176">
        <v>1605173</v>
      </c>
      <c r="B14" s="4" t="s">
        <v>33</v>
      </c>
      <c r="C14" s="117">
        <v>742200</v>
      </c>
      <c r="D14" s="9">
        <v>599896</v>
      </c>
      <c r="E14" s="7">
        <f t="shared" si="0"/>
        <v>-142304</v>
      </c>
      <c r="F14" s="12">
        <f t="shared" si="1"/>
        <v>-19.173268660738348</v>
      </c>
      <c r="J14" s="6"/>
    </row>
    <row r="15" spans="1:10" ht="30" customHeight="1">
      <c r="A15" s="176">
        <v>20138928</v>
      </c>
      <c r="B15" s="4" t="s">
        <v>34</v>
      </c>
      <c r="C15" s="117">
        <v>22573443</v>
      </c>
      <c r="D15" s="9">
        <v>22371347</v>
      </c>
      <c r="E15" s="7">
        <f t="shared" si="0"/>
        <v>-202096</v>
      </c>
      <c r="F15" s="12">
        <f t="shared" si="1"/>
        <v>-0.89528212422004039</v>
      </c>
      <c r="J15" s="6"/>
    </row>
    <row r="16" spans="1:10" ht="30" customHeight="1">
      <c r="A16" s="176">
        <v>63870327</v>
      </c>
      <c r="B16" s="20" t="s">
        <v>35</v>
      </c>
      <c r="C16" s="117">
        <v>69612989</v>
      </c>
      <c r="D16" s="9">
        <v>67265743</v>
      </c>
      <c r="E16" s="7">
        <f t="shared" si="0"/>
        <v>-2347246</v>
      </c>
      <c r="F16" s="12">
        <f t="shared" si="1"/>
        <v>-3.3718506182804475</v>
      </c>
      <c r="J16" s="6"/>
    </row>
    <row r="17" spans="1:10" ht="30" customHeight="1">
      <c r="A17" s="199">
        <v>1313900</v>
      </c>
      <c r="B17" s="4" t="s">
        <v>36</v>
      </c>
      <c r="C17" s="117">
        <v>1732000</v>
      </c>
      <c r="D17" s="19">
        <v>1367477</v>
      </c>
      <c r="E17" s="7">
        <f t="shared" si="0"/>
        <v>-364523</v>
      </c>
      <c r="F17" s="12">
        <f t="shared" si="1"/>
        <v>-21.046362586605081</v>
      </c>
      <c r="J17" s="6"/>
    </row>
    <row r="18" spans="1:10" ht="30" customHeight="1">
      <c r="A18" s="176">
        <v>45122764</v>
      </c>
      <c r="B18" s="4" t="s">
        <v>37</v>
      </c>
      <c r="C18" s="117">
        <v>47476284</v>
      </c>
      <c r="D18" s="9">
        <v>42914440</v>
      </c>
      <c r="E18" s="7">
        <f t="shared" si="0"/>
        <v>-4561844</v>
      </c>
      <c r="F18" s="12">
        <f t="shared" si="1"/>
        <v>-9.6086795672550949</v>
      </c>
      <c r="J18" s="6"/>
    </row>
    <row r="19" spans="1:10" ht="30" customHeight="1">
      <c r="A19" s="176">
        <v>4873423</v>
      </c>
      <c r="B19" s="4" t="s">
        <v>38</v>
      </c>
      <c r="C19" s="117">
        <v>5000584</v>
      </c>
      <c r="D19" s="9">
        <v>5059882</v>
      </c>
      <c r="E19" s="7">
        <f t="shared" si="0"/>
        <v>59298</v>
      </c>
      <c r="F19" s="12">
        <f t="shared" si="1"/>
        <v>1.1858214960492615</v>
      </c>
    </row>
    <row r="20" spans="1:10" ht="30" customHeight="1">
      <c r="A20" s="200">
        <v>504959</v>
      </c>
      <c r="B20" s="4" t="s">
        <v>301</v>
      </c>
      <c r="C20" s="19">
        <v>1071244</v>
      </c>
      <c r="D20" s="72">
        <v>1348829</v>
      </c>
      <c r="E20" s="164">
        <f t="shared" si="0"/>
        <v>277585</v>
      </c>
      <c r="F20" s="165">
        <f t="shared" si="1"/>
        <v>25.912397175620121</v>
      </c>
    </row>
    <row r="21" spans="1:10" ht="30" customHeight="1">
      <c r="A21" s="176">
        <v>27158058</v>
      </c>
      <c r="B21" s="4" t="s">
        <v>39</v>
      </c>
      <c r="C21" s="117">
        <v>30175519</v>
      </c>
      <c r="D21" s="9">
        <v>30678474</v>
      </c>
      <c r="E21" s="7">
        <f t="shared" si="0"/>
        <v>502955</v>
      </c>
      <c r="F21" s="12">
        <f t="shared" si="1"/>
        <v>1.6667650355906056</v>
      </c>
      <c r="J21" s="6"/>
    </row>
    <row r="22" spans="1:10" ht="30" customHeight="1">
      <c r="A22" s="201">
        <f>A6-A13</f>
        <v>28630512</v>
      </c>
      <c r="B22" s="4" t="s">
        <v>113</v>
      </c>
      <c r="C22" s="117">
        <f>C6-C13</f>
        <v>-16099192</v>
      </c>
      <c r="D22" s="131">
        <f>D6-D13</f>
        <v>30767837</v>
      </c>
      <c r="E22" s="7">
        <f t="shared" si="0"/>
        <v>46867029</v>
      </c>
      <c r="F22" s="12">
        <f t="shared" si="1"/>
        <v>-291.11416895953533</v>
      </c>
      <c r="J22" s="6"/>
    </row>
    <row r="23" spans="1:10" ht="30" customHeight="1">
      <c r="A23" s="202"/>
      <c r="B23" s="4" t="s">
        <v>114</v>
      </c>
      <c r="C23" s="193"/>
      <c r="D23" s="7"/>
      <c r="E23" s="7">
        <f t="shared" si="0"/>
        <v>0</v>
      </c>
      <c r="F23" s="12" t="e">
        <f t="shared" si="1"/>
        <v>#DIV/0!</v>
      </c>
      <c r="H23" s="116"/>
      <c r="J23" s="6"/>
    </row>
    <row r="24" spans="1:10" ht="68.25" customHeight="1">
      <c r="A24" s="203">
        <v>25686740</v>
      </c>
      <c r="B24" s="5" t="s">
        <v>342</v>
      </c>
      <c r="C24" s="117">
        <v>0</v>
      </c>
      <c r="D24" s="117">
        <v>4841893</v>
      </c>
      <c r="E24" s="7">
        <f t="shared" si="0"/>
        <v>4841893</v>
      </c>
      <c r="F24" s="12" t="e">
        <f t="shared" si="1"/>
        <v>#DIV/0!</v>
      </c>
      <c r="J24" s="6"/>
    </row>
    <row r="25" spans="1:10" ht="30" customHeight="1">
      <c r="A25" s="203">
        <f>A24</f>
        <v>25686740</v>
      </c>
      <c r="B25" s="4" t="s">
        <v>115</v>
      </c>
      <c r="C25" s="117">
        <v>0</v>
      </c>
      <c r="D25" s="117">
        <f>D24</f>
        <v>4841893</v>
      </c>
      <c r="E25" s="7">
        <f t="shared" si="0"/>
        <v>4841893</v>
      </c>
      <c r="F25" s="12" t="e">
        <f t="shared" si="1"/>
        <v>#DIV/0!</v>
      </c>
      <c r="J25" s="6"/>
    </row>
    <row r="26" spans="1:10" ht="30" customHeight="1" thickBot="1">
      <c r="A26" s="204">
        <f>A22+A25</f>
        <v>54317252</v>
      </c>
      <c r="B26" s="47" t="s">
        <v>116</v>
      </c>
      <c r="C26" s="194">
        <f t="shared" ref="C26" si="2">C22+C25</f>
        <v>-16099192</v>
      </c>
      <c r="D26" s="15">
        <f>D22+D25</f>
        <v>35609730</v>
      </c>
      <c r="E26" s="15">
        <f t="shared" si="0"/>
        <v>51708922</v>
      </c>
      <c r="F26" s="16">
        <f t="shared" si="1"/>
        <v>-321.18954789780759</v>
      </c>
      <c r="J26" s="6"/>
    </row>
    <row r="27" spans="1:10">
      <c r="J27" s="6"/>
    </row>
    <row r="28" spans="1:10">
      <c r="J28" s="6"/>
    </row>
    <row r="29" spans="1:10"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  <row r="34" spans="10:10">
      <c r="J34" s="6"/>
    </row>
    <row r="35" spans="10:10">
      <c r="J35" s="6"/>
    </row>
    <row r="36" spans="10:10">
      <c r="J36" s="6"/>
    </row>
    <row r="37" spans="10:10">
      <c r="J37" s="6"/>
    </row>
  </sheetData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6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zoomScale="145" zoomScaleNormal="145" workbookViewId="0">
      <selection activeCell="A3" sqref="A3:D3"/>
    </sheetView>
  </sheetViews>
  <sheetFormatPr defaultColWidth="8.7265625" defaultRowHeight="17"/>
  <cols>
    <col min="1" max="1" width="2.36328125" style="3" customWidth="1"/>
    <col min="2" max="2" width="43.08984375" style="3" customWidth="1"/>
    <col min="3" max="4" width="18.453125" style="3" customWidth="1"/>
    <col min="5" max="16384" width="8.7265625" style="3"/>
  </cols>
  <sheetData>
    <row r="1" spans="1:8" ht="16.5" customHeight="1">
      <c r="A1" s="216" t="s">
        <v>181</v>
      </c>
      <c r="B1" s="216"/>
      <c r="C1" s="216"/>
      <c r="D1" s="216"/>
    </row>
    <row r="2" spans="1:8" ht="16.5" customHeight="1">
      <c r="A2" s="244" t="s">
        <v>274</v>
      </c>
      <c r="B2" s="244"/>
      <c r="C2" s="244"/>
      <c r="D2" s="244"/>
    </row>
    <row r="3" spans="1:8" ht="16.5" customHeight="1" thickBot="1">
      <c r="A3" s="229" t="s">
        <v>319</v>
      </c>
      <c r="B3" s="229"/>
      <c r="C3" s="229"/>
      <c r="D3" s="229"/>
    </row>
    <row r="4" spans="1:8" ht="21.65" customHeight="1">
      <c r="A4" s="242" t="s">
        <v>275</v>
      </c>
      <c r="B4" s="243"/>
      <c r="C4" s="184" t="s">
        <v>92</v>
      </c>
      <c r="D4" s="73" t="s">
        <v>93</v>
      </c>
      <c r="H4" s="59"/>
    </row>
    <row r="5" spans="1:8" s="21" customFormat="1" ht="24" customHeight="1">
      <c r="A5" s="81" t="s">
        <v>94</v>
      </c>
      <c r="B5" s="82"/>
      <c r="C5" s="83"/>
      <c r="D5" s="84" t="s">
        <v>95</v>
      </c>
    </row>
    <row r="6" spans="1:8" s="21" customFormat="1" ht="22.5" customHeight="1">
      <c r="A6" s="88"/>
      <c r="B6" s="85" t="s">
        <v>231</v>
      </c>
      <c r="C6" s="86">
        <v>30767837</v>
      </c>
      <c r="D6" s="186">
        <v>28630512</v>
      </c>
    </row>
    <row r="7" spans="1:8" s="21" customFormat="1" ht="21.75" customHeight="1">
      <c r="A7" s="88"/>
      <c r="B7" s="85" t="s">
        <v>232</v>
      </c>
      <c r="C7" s="89">
        <v>-31756903</v>
      </c>
      <c r="D7" s="187">
        <v>-38919792</v>
      </c>
    </row>
    <row r="8" spans="1:8" s="21" customFormat="1" ht="21.75" customHeight="1">
      <c r="A8" s="88"/>
      <c r="B8" s="85" t="s">
        <v>233</v>
      </c>
      <c r="C8" s="86">
        <f>SUM(C6:C7)</f>
        <v>-989066</v>
      </c>
      <c r="D8" s="186">
        <f>SUM(D6:D7)</f>
        <v>-10289280</v>
      </c>
    </row>
    <row r="9" spans="1:8" s="21" customFormat="1" ht="21.75" customHeight="1">
      <c r="A9" s="88"/>
      <c r="B9" s="85" t="s">
        <v>234</v>
      </c>
      <c r="C9" s="86"/>
      <c r="D9" s="186"/>
    </row>
    <row r="10" spans="1:8" s="21" customFormat="1" ht="21.75" customHeight="1">
      <c r="A10" s="88"/>
      <c r="B10" s="85" t="s">
        <v>235</v>
      </c>
      <c r="C10" s="86">
        <v>4657170</v>
      </c>
      <c r="D10" s="186">
        <v>4011265</v>
      </c>
      <c r="G10" s="87"/>
    </row>
    <row r="11" spans="1:8" s="21" customFormat="1" ht="21.75" customHeight="1">
      <c r="A11" s="88"/>
      <c r="B11" s="85" t="s">
        <v>236</v>
      </c>
      <c r="C11" s="86">
        <v>-46041480</v>
      </c>
      <c r="D11" s="186">
        <v>-27393451</v>
      </c>
      <c r="G11" s="87"/>
    </row>
    <row r="12" spans="1:8" s="21" customFormat="1" ht="21.75" customHeight="1">
      <c r="A12" s="88"/>
      <c r="B12" s="85" t="s">
        <v>237</v>
      </c>
      <c r="C12" s="86">
        <v>-12035698</v>
      </c>
      <c r="D12" s="186">
        <v>-3235249</v>
      </c>
    </row>
    <row r="13" spans="1:8" s="21" customFormat="1" ht="21.75" customHeight="1">
      <c r="A13" s="88"/>
      <c r="B13" s="85" t="s">
        <v>238</v>
      </c>
      <c r="C13" s="89">
        <v>-1749939</v>
      </c>
      <c r="D13" s="187">
        <v>6372298</v>
      </c>
    </row>
    <row r="14" spans="1:8" s="21" customFormat="1" ht="21.75" customHeight="1">
      <c r="A14" s="185" t="s">
        <v>239</v>
      </c>
      <c r="B14" s="85"/>
      <c r="C14" s="86">
        <f>SUM(C8:C13)</f>
        <v>-56159013</v>
      </c>
      <c r="D14" s="186">
        <f>SUM(D8:D13)</f>
        <v>-30534417</v>
      </c>
    </row>
    <row r="15" spans="1:8" s="21" customFormat="1" ht="21.75" customHeight="1">
      <c r="A15" s="185" t="s">
        <v>240</v>
      </c>
      <c r="B15" s="85"/>
      <c r="C15" s="86">
        <v>21559942</v>
      </c>
      <c r="D15" s="186">
        <v>13094432</v>
      </c>
    </row>
    <row r="16" spans="1:8" s="21" customFormat="1" ht="21.75" customHeight="1">
      <c r="A16" s="185" t="s">
        <v>241</v>
      </c>
      <c r="B16" s="85"/>
      <c r="C16" s="89">
        <v>8346259</v>
      </c>
      <c r="D16" s="187">
        <v>22104358</v>
      </c>
    </row>
    <row r="17" spans="1:4" s="21" customFormat="1" ht="21.75" customHeight="1">
      <c r="A17" s="240" t="s">
        <v>242</v>
      </c>
      <c r="B17" s="241"/>
      <c r="C17" s="89">
        <f>SUM(C14:C16)</f>
        <v>-26252812</v>
      </c>
      <c r="D17" s="187">
        <f>SUM(D14:D16)</f>
        <v>4664373</v>
      </c>
    </row>
    <row r="18" spans="1:4" ht="24" customHeight="1">
      <c r="A18" s="77" t="s">
        <v>112</v>
      </c>
      <c r="B18" s="78"/>
      <c r="C18" s="71"/>
      <c r="D18" s="188"/>
    </row>
    <row r="19" spans="1:4" ht="24" customHeight="1">
      <c r="A19" s="40"/>
      <c r="B19" s="79" t="s">
        <v>244</v>
      </c>
      <c r="C19" s="71">
        <v>366988546</v>
      </c>
      <c r="D19" s="188">
        <v>243693924</v>
      </c>
    </row>
    <row r="20" spans="1:4" ht="24" customHeight="1">
      <c r="A20" s="40"/>
      <c r="B20" s="79" t="s">
        <v>245</v>
      </c>
      <c r="C20" s="71">
        <v>0</v>
      </c>
      <c r="D20" s="188">
        <v>0</v>
      </c>
    </row>
    <row r="21" spans="1:4" ht="24" customHeight="1">
      <c r="A21" s="40"/>
      <c r="B21" s="79" t="s">
        <v>246</v>
      </c>
      <c r="C21" s="71">
        <v>0</v>
      </c>
      <c r="D21" s="188">
        <v>0</v>
      </c>
    </row>
    <row r="22" spans="1:4" ht="24" customHeight="1">
      <c r="A22" s="40"/>
      <c r="B22" s="79" t="s">
        <v>266</v>
      </c>
      <c r="C22" s="71">
        <v>-164008872</v>
      </c>
      <c r="D22" s="188">
        <v>-87337912</v>
      </c>
    </row>
    <row r="23" spans="1:4" ht="24" customHeight="1">
      <c r="A23" s="40"/>
      <c r="B23" s="79" t="s">
        <v>247</v>
      </c>
      <c r="C23" s="71">
        <v>-11298854</v>
      </c>
      <c r="D23" s="188">
        <v>-17726372</v>
      </c>
    </row>
    <row r="24" spans="1:4" ht="24" customHeight="1">
      <c r="A24" s="40"/>
      <c r="B24" s="79" t="s">
        <v>302</v>
      </c>
      <c r="C24" s="71">
        <v>-192000</v>
      </c>
      <c r="D24" s="188">
        <v>-613700</v>
      </c>
    </row>
    <row r="25" spans="1:4" ht="22.5" customHeight="1">
      <c r="A25" s="40"/>
      <c r="B25" s="79" t="s">
        <v>303</v>
      </c>
      <c r="C25" s="71">
        <v>-3501526</v>
      </c>
      <c r="D25" s="188">
        <v>-7958949</v>
      </c>
    </row>
    <row r="26" spans="1:4" ht="22.5" customHeight="1">
      <c r="A26" s="40"/>
      <c r="B26" s="79" t="s">
        <v>322</v>
      </c>
      <c r="C26" s="72">
        <v>-5000</v>
      </c>
      <c r="D26" s="189">
        <v>0</v>
      </c>
    </row>
    <row r="27" spans="1:4" ht="22.5" customHeight="1">
      <c r="A27" s="240" t="s">
        <v>243</v>
      </c>
      <c r="B27" s="241"/>
      <c r="C27" s="72">
        <f>SUM(C19:C26)</f>
        <v>187982294</v>
      </c>
      <c r="D27" s="189">
        <f>SUM(D19:D26)</f>
        <v>130056991</v>
      </c>
    </row>
    <row r="28" spans="1:4" ht="21" customHeight="1">
      <c r="A28" s="77" t="s">
        <v>230</v>
      </c>
      <c r="B28" s="79"/>
      <c r="C28" s="71"/>
      <c r="D28" s="188"/>
    </row>
    <row r="29" spans="1:4" ht="21" customHeight="1">
      <c r="A29" s="40"/>
      <c r="B29" s="79" t="s">
        <v>248</v>
      </c>
      <c r="C29" s="71">
        <v>37372963</v>
      </c>
      <c r="D29" s="188">
        <v>69217552</v>
      </c>
    </row>
    <row r="30" spans="1:4" ht="21" customHeight="1">
      <c r="A30" s="40"/>
      <c r="B30" s="79" t="s">
        <v>249</v>
      </c>
      <c r="C30" s="71">
        <v>655536</v>
      </c>
      <c r="D30" s="188">
        <v>140940</v>
      </c>
    </row>
    <row r="31" spans="1:4" ht="21" customHeight="1">
      <c r="A31" s="40"/>
      <c r="B31" s="79" t="s">
        <v>250</v>
      </c>
      <c r="C31" s="71">
        <v>-35019482</v>
      </c>
      <c r="D31" s="188">
        <v>-70799575</v>
      </c>
    </row>
    <row r="32" spans="1:4" ht="21" customHeight="1">
      <c r="A32" s="40"/>
      <c r="B32" s="79" t="s">
        <v>251</v>
      </c>
      <c r="C32" s="71">
        <v>-400424</v>
      </c>
      <c r="D32" s="188">
        <v>-608839</v>
      </c>
    </row>
    <row r="33" spans="1:4" ht="21" customHeight="1">
      <c r="A33" s="40"/>
      <c r="B33" s="79" t="s">
        <v>304</v>
      </c>
      <c r="C33" s="72">
        <v>-2143010</v>
      </c>
      <c r="D33" s="189">
        <v>-2021491</v>
      </c>
    </row>
    <row r="34" spans="1:4" ht="21" customHeight="1">
      <c r="A34" s="240" t="s">
        <v>252</v>
      </c>
      <c r="B34" s="241"/>
      <c r="C34" s="72">
        <f>SUM(C29:C33)</f>
        <v>465583</v>
      </c>
      <c r="D34" s="189">
        <f>SUM(D29:D33)</f>
        <v>-4071413</v>
      </c>
    </row>
    <row r="35" spans="1:4" ht="21" customHeight="1">
      <c r="A35" s="74" t="s">
        <v>105</v>
      </c>
      <c r="B35" s="79"/>
      <c r="C35" s="174">
        <f>C34+C27+C17</f>
        <v>162195065</v>
      </c>
      <c r="D35" s="190">
        <f>D34+D27+D17</f>
        <v>130649951</v>
      </c>
    </row>
    <row r="36" spans="1:4" ht="21" customHeight="1">
      <c r="A36" s="74" t="s">
        <v>96</v>
      </c>
      <c r="B36" s="79"/>
      <c r="C36" s="175">
        <v>1801492758</v>
      </c>
      <c r="D36" s="191">
        <v>1670842807</v>
      </c>
    </row>
    <row r="37" spans="1:4" ht="21" customHeight="1" thickBot="1">
      <c r="A37" s="75" t="s">
        <v>97</v>
      </c>
      <c r="B37" s="80"/>
      <c r="C37" s="76">
        <f>C35+C36</f>
        <v>1963687823</v>
      </c>
      <c r="D37" s="192">
        <f>D35+D36</f>
        <v>1801492758</v>
      </c>
    </row>
  </sheetData>
  <sheetProtection algorithmName="SHA-512" hashValue="sTKExuke3r78Cz8mRHZTaiT6SG2Qy33EmdOwncuwAjVb7tnuIYnnj9Cu4GxIHU7ww3uvj5jgfs2vQCX5lEOIfg==" saltValue="hgBcOctVWMHjY4iVeANQMQ==" spinCount="100000" sheet="1" objects="1" scenarios="1"/>
  <mergeCells count="7">
    <mergeCell ref="A34:B34"/>
    <mergeCell ref="A1:D1"/>
    <mergeCell ref="A17:B17"/>
    <mergeCell ref="A27:B27"/>
    <mergeCell ref="A4:B4"/>
    <mergeCell ref="A2:D2"/>
    <mergeCell ref="A3:D3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   7   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115" zoomScaleNormal="115" workbookViewId="0">
      <selection activeCell="A6" sqref="A6"/>
    </sheetView>
  </sheetViews>
  <sheetFormatPr defaultColWidth="8.7265625" defaultRowHeight="17"/>
  <cols>
    <col min="1" max="1" width="1.453125" style="3" customWidth="1"/>
    <col min="2" max="2" width="43.453125" style="3" customWidth="1"/>
    <col min="3" max="3" width="14.7265625" style="3" bestFit="1" customWidth="1"/>
    <col min="4" max="4" width="10.90625" style="3" bestFit="1" customWidth="1"/>
    <col min="5" max="5" width="14.7265625" style="3" bestFit="1" customWidth="1"/>
    <col min="6" max="6" width="13.90625" style="3" customWidth="1"/>
    <col min="7" max="7" width="9.453125" style="3" bestFit="1" customWidth="1"/>
    <col min="8" max="16384" width="8.7265625" style="3"/>
  </cols>
  <sheetData>
    <row r="1" spans="1:6">
      <c r="A1" s="216" t="s">
        <v>183</v>
      </c>
      <c r="B1" s="216"/>
      <c r="C1" s="216"/>
      <c r="D1" s="216"/>
      <c r="E1" s="216"/>
      <c r="F1" s="216"/>
    </row>
    <row r="2" spans="1:6">
      <c r="A2" s="216" t="s">
        <v>273</v>
      </c>
      <c r="B2" s="216"/>
      <c r="C2" s="216"/>
      <c r="D2" s="216"/>
      <c r="E2" s="216"/>
      <c r="F2" s="216"/>
    </row>
    <row r="3" spans="1:6" ht="17.5" thickBot="1">
      <c r="A3" s="229" t="s">
        <v>320</v>
      </c>
      <c r="B3" s="229"/>
      <c r="C3" s="229"/>
      <c r="D3" s="229"/>
      <c r="E3" s="229"/>
      <c r="F3" s="229"/>
    </row>
    <row r="4" spans="1:6" ht="34">
      <c r="A4" s="245" t="s">
        <v>202</v>
      </c>
      <c r="B4" s="246"/>
      <c r="C4" s="163" t="s">
        <v>85</v>
      </c>
      <c r="D4" s="172" t="s">
        <v>86</v>
      </c>
      <c r="E4" s="170" t="s">
        <v>87</v>
      </c>
      <c r="F4" s="66" t="s">
        <v>88</v>
      </c>
    </row>
    <row r="5" spans="1:6" ht="18.649999999999999" customHeight="1">
      <c r="A5" s="60" t="s">
        <v>200</v>
      </c>
      <c r="B5" s="61"/>
      <c r="C5" s="67"/>
      <c r="D5" s="173"/>
      <c r="E5" s="171"/>
      <c r="F5" s="69"/>
    </row>
    <row r="6" spans="1:6" ht="18.649999999999999" customHeight="1">
      <c r="A6" s="26"/>
      <c r="B6" s="62" t="s">
        <v>203</v>
      </c>
      <c r="C6" s="67">
        <v>50154498</v>
      </c>
      <c r="D6" s="173">
        <f>C6/$C$15*100</f>
        <v>36.171437670915452</v>
      </c>
      <c r="E6" s="67">
        <v>44302762</v>
      </c>
      <c r="F6" s="69">
        <f t="shared" ref="F6:F13" si="0">E6/$E$15*100</f>
        <v>27.814114230468011</v>
      </c>
    </row>
    <row r="7" spans="1:6" ht="18.649999999999999" customHeight="1">
      <c r="A7" s="26"/>
      <c r="B7" s="62" t="s">
        <v>204</v>
      </c>
      <c r="C7" s="67">
        <v>37787486</v>
      </c>
      <c r="D7" s="94">
        <f>C7/$C$15*100</f>
        <v>27.252345235109125</v>
      </c>
      <c r="E7" s="67">
        <v>37924625</v>
      </c>
      <c r="F7" s="69">
        <f t="shared" si="0"/>
        <v>23.809798854023207</v>
      </c>
    </row>
    <row r="8" spans="1:6" ht="18.649999999999999" customHeight="1">
      <c r="A8" s="26"/>
      <c r="B8" s="63" t="s">
        <v>201</v>
      </c>
      <c r="C8" s="67">
        <v>6350418</v>
      </c>
      <c r="D8" s="94">
        <f t="shared" ref="D8:D15" si="1">C8/$C$15*100</f>
        <v>4.5799231979404826</v>
      </c>
      <c r="E8" s="67">
        <v>7469425</v>
      </c>
      <c r="F8" s="69">
        <f t="shared" si="0"/>
        <v>4.6894466802298584</v>
      </c>
    </row>
    <row r="9" spans="1:6" ht="18.649999999999999" customHeight="1">
      <c r="A9" s="26"/>
      <c r="B9" s="62" t="s">
        <v>205</v>
      </c>
      <c r="C9" s="67">
        <v>9962232</v>
      </c>
      <c r="D9" s="94">
        <f t="shared" si="1"/>
        <v>7.1847644422878956</v>
      </c>
      <c r="E9" s="67">
        <v>21819088</v>
      </c>
      <c r="F9" s="69">
        <f t="shared" si="0"/>
        <v>13.698437267559838</v>
      </c>
    </row>
    <row r="10" spans="1:6" ht="18.649999999999999" customHeight="1">
      <c r="A10" s="26"/>
      <c r="B10" s="62" t="s">
        <v>206</v>
      </c>
      <c r="C10" s="67">
        <v>77798383</v>
      </c>
      <c r="D10" s="94">
        <f>C10/$C$15*100</f>
        <v>56.108215091346501</v>
      </c>
      <c r="E10" s="67">
        <v>66313243</v>
      </c>
      <c r="F10" s="69">
        <f t="shared" si="0"/>
        <v>41.632711653390444</v>
      </c>
    </row>
    <row r="11" spans="1:6" ht="18.649999999999999" customHeight="1">
      <c r="A11" s="26"/>
      <c r="B11" s="62" t="s">
        <v>207</v>
      </c>
      <c r="C11" s="67">
        <v>20320908</v>
      </c>
      <c r="D11" s="94">
        <f t="shared" si="1"/>
        <v>14.655444405772084</v>
      </c>
      <c r="E11" s="67">
        <v>15388901</v>
      </c>
      <c r="F11" s="69">
        <f t="shared" si="0"/>
        <v>9.6614439139339297</v>
      </c>
    </row>
    <row r="12" spans="1:6" ht="18.649999999999999" customHeight="1">
      <c r="A12" s="26"/>
      <c r="B12" s="62" t="s">
        <v>208</v>
      </c>
      <c r="C12" s="109">
        <v>-46041480</v>
      </c>
      <c r="D12" s="94">
        <f t="shared" si="1"/>
        <v>-33.205127964728113</v>
      </c>
      <c r="E12" s="109">
        <v>-27393451</v>
      </c>
      <c r="F12" s="69">
        <f t="shared" si="0"/>
        <v>-17.198128082414549</v>
      </c>
    </row>
    <row r="13" spans="1:6" ht="18.649999999999999" customHeight="1">
      <c r="A13" s="26"/>
      <c r="B13" s="62" t="s">
        <v>209</v>
      </c>
      <c r="C13" s="109">
        <v>-15824003</v>
      </c>
      <c r="D13" s="94">
        <f t="shared" si="1"/>
        <v>-11.412275290221809</v>
      </c>
      <c r="E13" s="109">
        <v>-2822006</v>
      </c>
      <c r="F13" s="69">
        <f t="shared" si="0"/>
        <v>-1.7717088890093606</v>
      </c>
    </row>
    <row r="14" spans="1:6" ht="18.649999999999999" customHeight="1">
      <c r="A14" s="26"/>
      <c r="B14" s="62" t="s">
        <v>210</v>
      </c>
      <c r="C14" s="109">
        <v>-1850702</v>
      </c>
      <c r="D14" s="94">
        <f>C14/$C$15*100</f>
        <v>-1.3347267884216201</v>
      </c>
      <c r="E14" s="109">
        <v>-3721002</v>
      </c>
      <c r="F14" s="69">
        <f>E14/$E$15*100+0.01</f>
        <v>-2.3261156281813746</v>
      </c>
    </row>
    <row r="15" spans="1:6" ht="18.649999999999999" customHeight="1">
      <c r="A15" s="26"/>
      <c r="B15" s="62" t="s">
        <v>211</v>
      </c>
      <c r="C15" s="7">
        <f>SUM(C6:C14)</f>
        <v>138657740</v>
      </c>
      <c r="D15" s="129">
        <f t="shared" si="1"/>
        <v>100</v>
      </c>
      <c r="E15" s="7">
        <f>SUM(E6:E14)</f>
        <v>159281585</v>
      </c>
      <c r="F15" s="96">
        <f t="shared" ref="F15" si="2">E15/$E$15*100</f>
        <v>100</v>
      </c>
    </row>
    <row r="16" spans="1:6" ht="18.649999999999999" customHeight="1">
      <c r="A16" s="60" t="s">
        <v>212</v>
      </c>
      <c r="B16" s="61"/>
      <c r="C16" s="67"/>
      <c r="D16" s="94"/>
      <c r="E16" s="67"/>
      <c r="F16" s="69"/>
    </row>
    <row r="17" spans="1:7" ht="18.649999999999999" customHeight="1">
      <c r="A17" s="26"/>
      <c r="B17" s="62" t="s">
        <v>213</v>
      </c>
      <c r="C17" s="67">
        <v>599896</v>
      </c>
      <c r="D17" s="94">
        <f>SUM(C17/$C$15*100)</f>
        <v>0.43264515922443275</v>
      </c>
      <c r="E17" s="67">
        <v>1605173</v>
      </c>
      <c r="F17" s="69">
        <f>SUM(E17/$E$15*100)</f>
        <v>1.0077580531358976</v>
      </c>
    </row>
    <row r="18" spans="1:7" ht="18.649999999999999" customHeight="1">
      <c r="A18" s="26"/>
      <c r="B18" s="62" t="s">
        <v>214</v>
      </c>
      <c r="C18" s="67">
        <v>22371347</v>
      </c>
      <c r="D18" s="94">
        <f t="shared" ref="D18:D26" si="3">SUM(C18/$C$15*100)</f>
        <v>16.134221573206084</v>
      </c>
      <c r="E18" s="67">
        <v>20138928</v>
      </c>
      <c r="F18" s="69">
        <f t="shared" ref="F18:F26" si="4">SUM(E18/$E$15*100)</f>
        <v>12.643600953619341</v>
      </c>
    </row>
    <row r="19" spans="1:7" ht="18.649999999999999" customHeight="1">
      <c r="A19" s="26"/>
      <c r="B19" s="62" t="s">
        <v>215</v>
      </c>
      <c r="C19" s="67">
        <v>67265743</v>
      </c>
      <c r="D19" s="94">
        <f t="shared" si="3"/>
        <v>48.512072243496831</v>
      </c>
      <c r="E19" s="67">
        <v>63870327</v>
      </c>
      <c r="F19" s="69">
        <f>SUM(E19/$E$15*100)</f>
        <v>40.099002656207873</v>
      </c>
    </row>
    <row r="20" spans="1:7" ht="18.649999999999999" customHeight="1">
      <c r="A20" s="26"/>
      <c r="B20" s="62" t="s">
        <v>216</v>
      </c>
      <c r="C20" s="67">
        <v>1367477</v>
      </c>
      <c r="D20" s="94">
        <f t="shared" si="3"/>
        <v>0.98622478629754096</v>
      </c>
      <c r="E20" s="67">
        <v>1313900</v>
      </c>
      <c r="F20" s="69">
        <f t="shared" si="4"/>
        <v>0.82489133944768311</v>
      </c>
    </row>
    <row r="21" spans="1:7" ht="18.649999999999999" customHeight="1">
      <c r="A21" s="26"/>
      <c r="B21" s="62" t="s">
        <v>217</v>
      </c>
      <c r="C21" s="67">
        <v>42914440</v>
      </c>
      <c r="D21" s="94">
        <f t="shared" si="3"/>
        <v>30.949905861728311</v>
      </c>
      <c r="E21" s="67">
        <v>45122764</v>
      </c>
      <c r="F21" s="69">
        <f t="shared" si="4"/>
        <v>28.3289270382386</v>
      </c>
    </row>
    <row r="22" spans="1:7" ht="18.649999999999999" customHeight="1">
      <c r="A22" s="26"/>
      <c r="B22" s="62" t="s">
        <v>218</v>
      </c>
      <c r="C22" s="67">
        <v>5059882</v>
      </c>
      <c r="D22" s="94">
        <f t="shared" si="3"/>
        <v>3.649188281880261</v>
      </c>
      <c r="E22" s="67">
        <v>4873423</v>
      </c>
      <c r="F22" s="69">
        <f t="shared" si="4"/>
        <v>3.0596273888158509</v>
      </c>
    </row>
    <row r="23" spans="1:7" ht="18.649999999999999" customHeight="1">
      <c r="A23" s="26"/>
      <c r="B23" s="62" t="s">
        <v>305</v>
      </c>
      <c r="C23" s="67">
        <v>1348829</v>
      </c>
      <c r="D23" s="94">
        <f t="shared" si="3"/>
        <v>0.97277584359877789</v>
      </c>
      <c r="E23" s="67">
        <v>504959</v>
      </c>
      <c r="F23" s="69">
        <f t="shared" si="4"/>
        <v>0.31702283726018921</v>
      </c>
    </row>
    <row r="24" spans="1:7" ht="18.649999999999999" customHeight="1">
      <c r="A24" s="26"/>
      <c r="B24" s="62" t="s">
        <v>219</v>
      </c>
      <c r="C24" s="67">
        <v>30678474</v>
      </c>
      <c r="D24" s="94">
        <f t="shared" si="3"/>
        <v>22.125323836952774</v>
      </c>
      <c r="E24" s="67">
        <v>27158058</v>
      </c>
      <c r="F24" s="69">
        <f t="shared" si="4"/>
        <v>17.050343892547275</v>
      </c>
    </row>
    <row r="25" spans="1:7" ht="18.649999999999999" customHeight="1">
      <c r="A25" s="26"/>
      <c r="B25" s="62" t="s">
        <v>220</v>
      </c>
      <c r="C25" s="109">
        <v>-4657170</v>
      </c>
      <c r="D25" s="94">
        <f t="shared" si="3"/>
        <v>-3.3587522773701632</v>
      </c>
      <c r="E25" s="109">
        <v>-4011265</v>
      </c>
      <c r="F25" s="69">
        <f t="shared" si="4"/>
        <v>-2.5183482447139136</v>
      </c>
    </row>
    <row r="26" spans="1:7" ht="18.649999999999999" customHeight="1">
      <c r="A26" s="26"/>
      <c r="B26" s="62" t="s">
        <v>221</v>
      </c>
      <c r="C26" s="109">
        <v>-2038366</v>
      </c>
      <c r="D26" s="94">
        <f t="shared" si="3"/>
        <v>-1.4700701165329826</v>
      </c>
      <c r="E26" s="109">
        <v>-5959055</v>
      </c>
      <c r="F26" s="69">
        <f t="shared" si="4"/>
        <v>-3.741207748529122</v>
      </c>
    </row>
    <row r="27" spans="1:7" ht="18.649999999999999" customHeight="1">
      <c r="A27" s="26"/>
      <c r="B27" s="62" t="s">
        <v>223</v>
      </c>
      <c r="C27" s="110">
        <v>0</v>
      </c>
      <c r="D27" s="90">
        <v>0</v>
      </c>
      <c r="E27" s="110">
        <v>0</v>
      </c>
      <c r="F27" s="91">
        <v>0</v>
      </c>
    </row>
    <row r="28" spans="1:7" ht="18.649999999999999" customHeight="1">
      <c r="A28" s="26"/>
      <c r="B28" s="62" t="s">
        <v>222</v>
      </c>
      <c r="C28" s="128">
        <f>SUM(C17:C27)</f>
        <v>164910552</v>
      </c>
      <c r="D28" s="129">
        <f>SUM(C28/C15*100)</f>
        <v>118.93353519248187</v>
      </c>
      <c r="E28" s="128">
        <f>SUM(E17:E27)</f>
        <v>154617212</v>
      </c>
      <c r="F28" s="96">
        <f>SUM(E28/E15*100)</f>
        <v>97.071618166029666</v>
      </c>
      <c r="G28" s="167"/>
    </row>
    <row r="29" spans="1:7" ht="18.649999999999999" customHeight="1">
      <c r="A29" s="60" t="s">
        <v>89</v>
      </c>
      <c r="B29" s="61"/>
      <c r="C29" s="128">
        <f>C15-C28</f>
        <v>-26252812</v>
      </c>
      <c r="D29" s="129">
        <f>SUM(C29/$C$15*100)</f>
        <v>-18.933535192481862</v>
      </c>
      <c r="E29" s="128">
        <f>E15-E28</f>
        <v>4664373</v>
      </c>
      <c r="F29" s="96">
        <f>SUM(E29/$E$15*100)</f>
        <v>2.9283818339703238</v>
      </c>
    </row>
    <row r="30" spans="1:7" ht="18.649999999999999" customHeight="1">
      <c r="A30" s="60" t="s">
        <v>253</v>
      </c>
      <c r="B30" s="61"/>
      <c r="C30" s="112">
        <v>0</v>
      </c>
      <c r="D30" s="129">
        <f>SUM(C30/$C$15*100)</f>
        <v>0</v>
      </c>
      <c r="E30" s="112">
        <v>0</v>
      </c>
      <c r="F30" s="96">
        <f>SUM(E30/$E$15*100)</f>
        <v>0</v>
      </c>
    </row>
    <row r="31" spans="1:7" ht="18.649999999999999" customHeight="1">
      <c r="A31" s="60" t="s">
        <v>106</v>
      </c>
      <c r="B31" s="61"/>
      <c r="C31" s="67"/>
      <c r="D31" s="94"/>
      <c r="E31" s="67"/>
      <c r="F31" s="69"/>
    </row>
    <row r="32" spans="1:7" ht="18.649999999999999" customHeight="1">
      <c r="A32" s="26"/>
      <c r="B32" s="62" t="s">
        <v>224</v>
      </c>
      <c r="C32" s="109">
        <v>5378071</v>
      </c>
      <c r="D32" s="94">
        <f>C32/$C$15*100</f>
        <v>3.8786662756799588</v>
      </c>
      <c r="E32" s="109">
        <v>15587601</v>
      </c>
      <c r="F32" s="69">
        <f t="shared" ref="F32:F40" si="5">SUM(E32/$E$15*100)</f>
        <v>9.7861915424811965</v>
      </c>
    </row>
    <row r="33" spans="1:6" ht="18.649999999999999" customHeight="1">
      <c r="A33" s="26"/>
      <c r="B33" s="62" t="s">
        <v>225</v>
      </c>
      <c r="C33" s="109">
        <v>0</v>
      </c>
      <c r="D33" s="94">
        <f>C33/$C$15*100</f>
        <v>0</v>
      </c>
      <c r="E33" s="109">
        <v>63600</v>
      </c>
      <c r="F33" s="69">
        <f t="shared" si="5"/>
        <v>3.9929286238581815E-2</v>
      </c>
    </row>
    <row r="34" spans="1:6" ht="18.649999999999999" customHeight="1">
      <c r="A34" s="26"/>
      <c r="B34" s="62" t="s">
        <v>226</v>
      </c>
      <c r="C34" s="109">
        <v>2079445</v>
      </c>
      <c r="D34" s="94">
        <f>C34/$C$15*100</f>
        <v>1.4996963025648622</v>
      </c>
      <c r="E34" s="109">
        <v>214501</v>
      </c>
      <c r="F34" s="69">
        <f t="shared" si="5"/>
        <v>0.13466779602927734</v>
      </c>
    </row>
    <row r="35" spans="1:6" ht="18.649999999999999" customHeight="1">
      <c r="A35" s="26"/>
      <c r="B35" s="62" t="s">
        <v>298</v>
      </c>
      <c r="C35" s="111">
        <v>192000</v>
      </c>
      <c r="D35" s="138">
        <f>C35/$C$15*100</f>
        <v>0.13847045249691795</v>
      </c>
      <c r="E35" s="111">
        <v>613700</v>
      </c>
      <c r="F35" s="92">
        <f t="shared" si="5"/>
        <v>0.38529249944367394</v>
      </c>
    </row>
    <row r="36" spans="1:6" ht="18.649999999999999" customHeight="1">
      <c r="A36" s="26"/>
      <c r="B36" s="62" t="s">
        <v>227</v>
      </c>
      <c r="C36" s="112">
        <f>SUM(C32:C35)</f>
        <v>7649516</v>
      </c>
      <c r="D36" s="129">
        <f>C36/C15*100</f>
        <v>5.5168330307417381</v>
      </c>
      <c r="E36" s="112">
        <f>SUM(E32:E35)</f>
        <v>16479402</v>
      </c>
      <c r="F36" s="96">
        <f t="shared" si="5"/>
        <v>10.346081124192731</v>
      </c>
    </row>
    <row r="37" spans="1:6" ht="18.649999999999999" customHeight="1">
      <c r="A37" s="60" t="s">
        <v>107</v>
      </c>
      <c r="B37" s="61"/>
      <c r="C37" s="112">
        <f>C29+C30-C36</f>
        <v>-33902328</v>
      </c>
      <c r="D37" s="129">
        <f>C37/$C$15*100</f>
        <v>-24.450368223223602</v>
      </c>
      <c r="E37" s="112">
        <f>E29+E30-E36</f>
        <v>-11815029</v>
      </c>
      <c r="F37" s="96">
        <f t="shared" si="5"/>
        <v>-7.4176992902224068</v>
      </c>
    </row>
    <row r="38" spans="1:6" ht="18.649999999999999" customHeight="1">
      <c r="A38" s="60" t="s">
        <v>90</v>
      </c>
      <c r="B38" s="61"/>
      <c r="C38" s="67"/>
      <c r="D38" s="94"/>
      <c r="E38" s="67"/>
      <c r="F38" s="166"/>
    </row>
    <row r="39" spans="1:6" ht="18.649999999999999" customHeight="1">
      <c r="A39" s="60"/>
      <c r="B39" s="62" t="s">
        <v>228</v>
      </c>
      <c r="C39" s="93">
        <v>3841338</v>
      </c>
      <c r="D39" s="138">
        <f>C39/$C$15*100</f>
        <v>2.770374015904197</v>
      </c>
      <c r="E39" s="93">
        <v>1860670</v>
      </c>
      <c r="F39" s="92">
        <f t="shared" si="5"/>
        <v>1.1681639154959438</v>
      </c>
    </row>
    <row r="40" spans="1:6" ht="18.649999999999999" customHeight="1">
      <c r="A40" s="60"/>
      <c r="B40" s="62" t="s">
        <v>229</v>
      </c>
      <c r="C40" s="93">
        <f>C39</f>
        <v>3841338</v>
      </c>
      <c r="D40" s="130">
        <f t="shared" ref="D40" si="6">D39</f>
        <v>2.770374015904197</v>
      </c>
      <c r="E40" s="93">
        <f>E39</f>
        <v>1860670</v>
      </c>
      <c r="F40" s="96">
        <f t="shared" si="5"/>
        <v>1.1681639154959438</v>
      </c>
    </row>
    <row r="41" spans="1:6" ht="18.649999999999999" customHeight="1" thickBot="1">
      <c r="A41" s="64" t="s">
        <v>91</v>
      </c>
      <c r="B41" s="65"/>
      <c r="C41" s="68">
        <f>C37-C40</f>
        <v>-37743666</v>
      </c>
      <c r="D41" s="95">
        <f>C41/$C$15*100</f>
        <v>-27.220742239127798</v>
      </c>
      <c r="E41" s="68">
        <f>E37-E40</f>
        <v>-13675699</v>
      </c>
      <c r="F41" s="70">
        <f>SUM(E41/$E$15*100)</f>
        <v>-8.5858632057183506</v>
      </c>
    </row>
  </sheetData>
  <sheetProtection algorithmName="SHA-512" hashValue="2x80a/BcDCIpL3RVMsL6G6cV4MArH9dGfTUadhhXbW6XwjTTFZlnZmh/6qQNLgbUyHZkSi9idpZAoYxNbS/ZTg==" saltValue="gt5JemIwsAYK1wR+4mWyEw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   8   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6"/>
  <sheetViews>
    <sheetView zoomScale="139" zoomScaleNormal="13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5" sqref="E5"/>
    </sheetView>
  </sheetViews>
  <sheetFormatPr defaultColWidth="8.7265625" defaultRowHeight="17"/>
  <cols>
    <col min="1" max="1" width="2.08984375" style="3" customWidth="1"/>
    <col min="2" max="2" width="21.7265625" style="3" customWidth="1"/>
    <col min="3" max="3" width="13.36328125" style="3" bestFit="1" customWidth="1"/>
    <col min="4" max="5" width="13" style="3" bestFit="1" customWidth="1"/>
    <col min="6" max="6" width="13.36328125" style="3" customWidth="1"/>
    <col min="7" max="7" width="14.26953125" style="3" bestFit="1" customWidth="1"/>
    <col min="8" max="8" width="14.26953125" style="3" customWidth="1"/>
    <col min="9" max="9" width="10.6328125" style="3" bestFit="1" customWidth="1"/>
    <col min="10" max="16384" width="8.7265625" style="3"/>
  </cols>
  <sheetData>
    <row r="1" spans="1:8" ht="17.149999999999999" customHeight="1">
      <c r="A1" s="249" t="s">
        <v>182</v>
      </c>
      <c r="B1" s="249"/>
      <c r="C1" s="249"/>
      <c r="D1" s="249"/>
      <c r="E1" s="249"/>
      <c r="F1" s="249"/>
      <c r="G1" s="249"/>
      <c r="H1" s="249"/>
    </row>
    <row r="2" spans="1:8">
      <c r="A2" s="216" t="s">
        <v>270</v>
      </c>
      <c r="B2" s="216"/>
      <c r="C2" s="216"/>
      <c r="D2" s="216"/>
      <c r="E2" s="216"/>
      <c r="F2" s="216"/>
      <c r="G2" s="216"/>
      <c r="H2" s="216"/>
    </row>
    <row r="3" spans="1:8" ht="17.5" thickBot="1">
      <c r="A3" s="254" t="s">
        <v>321</v>
      </c>
      <c r="B3" s="254"/>
      <c r="C3" s="254"/>
      <c r="D3" s="254"/>
      <c r="E3" s="254"/>
      <c r="F3" s="254"/>
      <c r="G3" s="254"/>
      <c r="H3" s="254"/>
    </row>
    <row r="4" spans="1:8" ht="33.65" customHeight="1">
      <c r="A4" s="252" t="s">
        <v>44</v>
      </c>
      <c r="B4" s="253"/>
      <c r="C4" s="139" t="s">
        <v>173</v>
      </c>
      <c r="D4" s="139" t="s">
        <v>174</v>
      </c>
      <c r="E4" s="139" t="s">
        <v>176</v>
      </c>
      <c r="F4" s="139" t="s">
        <v>175</v>
      </c>
      <c r="G4" s="140" t="s">
        <v>177</v>
      </c>
      <c r="H4" s="141" t="s">
        <v>45</v>
      </c>
    </row>
    <row r="5" spans="1:8">
      <c r="A5" s="144" t="s">
        <v>5</v>
      </c>
      <c r="B5" s="145"/>
      <c r="C5" s="142">
        <f>C6+C7+C56+C62+C81</f>
        <v>350721048</v>
      </c>
      <c r="D5" s="142">
        <f>D6+D7+D56+D62+D81</f>
        <v>11373854</v>
      </c>
      <c r="E5" s="142">
        <f>E6+E7+E56+E62+E81</f>
        <v>219362</v>
      </c>
      <c r="F5" s="142">
        <f>F6+F7+F56+F62+F81</f>
        <v>3269941</v>
      </c>
      <c r="G5" s="142">
        <f>G6+G7+G56+G62+G81</f>
        <v>294362</v>
      </c>
      <c r="H5" s="143">
        <f>H6+H7+H56+H62</f>
        <v>358749961</v>
      </c>
    </row>
    <row r="6" spans="1:8">
      <c r="A6" s="250" t="s">
        <v>121</v>
      </c>
      <c r="B6" s="251"/>
      <c r="C6" s="142">
        <v>198695349</v>
      </c>
      <c r="D6" s="142">
        <v>3841338</v>
      </c>
      <c r="E6" s="142"/>
      <c r="F6" s="142">
        <v>392910</v>
      </c>
      <c r="G6" s="142"/>
      <c r="H6" s="143">
        <f>C6+D6+E6-F6-G6</f>
        <v>202143777</v>
      </c>
    </row>
    <row r="7" spans="1:8">
      <c r="A7" s="152" t="s">
        <v>122</v>
      </c>
      <c r="B7" s="150"/>
      <c r="C7" s="142">
        <f t="shared" ref="C7:H7" si="0">C8+C25</f>
        <v>129309882</v>
      </c>
      <c r="D7" s="142">
        <f t="shared" si="0"/>
        <v>5378071</v>
      </c>
      <c r="E7" s="142">
        <f t="shared" si="0"/>
        <v>203387</v>
      </c>
      <c r="F7" s="142">
        <f t="shared" si="0"/>
        <v>2313445</v>
      </c>
      <c r="G7" s="142">
        <f t="shared" si="0"/>
        <v>278387</v>
      </c>
      <c r="H7" s="143">
        <f t="shared" si="0"/>
        <v>132299508</v>
      </c>
    </row>
    <row r="8" spans="1:8">
      <c r="A8" s="153" t="s">
        <v>123</v>
      </c>
      <c r="B8" s="151"/>
      <c r="C8" s="103">
        <f>SUM(C10:C24)</f>
        <v>58635361</v>
      </c>
      <c r="D8" s="103">
        <f>SUM(D9:D24)</f>
        <v>3062757</v>
      </c>
      <c r="E8" s="103">
        <f>SUM(E9:E24)</f>
        <v>80000</v>
      </c>
      <c r="F8" s="103">
        <f>SUM(F9:F24)</f>
        <v>734631</v>
      </c>
      <c r="G8" s="103">
        <f>SUM(G9:G24)</f>
        <v>80000</v>
      </c>
      <c r="H8" s="104">
        <f>C8+D8+E8-F8-G8</f>
        <v>60963487</v>
      </c>
    </row>
    <row r="9" spans="1:8" hidden="1">
      <c r="A9" s="108"/>
      <c r="B9" s="107" t="s">
        <v>124</v>
      </c>
      <c r="C9" s="103">
        <v>0</v>
      </c>
      <c r="D9" s="103"/>
      <c r="E9" s="103"/>
      <c r="F9" s="103"/>
      <c r="G9" s="103"/>
      <c r="H9" s="104">
        <f t="shared" ref="H9:H75" si="1">C9+D9+E9-F9-G9</f>
        <v>0</v>
      </c>
    </row>
    <row r="10" spans="1:8">
      <c r="A10" s="108"/>
      <c r="B10" s="107" t="s">
        <v>126</v>
      </c>
      <c r="C10" s="103">
        <v>16998125</v>
      </c>
      <c r="D10" s="103"/>
      <c r="E10" s="103">
        <v>80000</v>
      </c>
      <c r="F10" s="103"/>
      <c r="G10" s="103"/>
      <c r="H10" s="104">
        <f t="shared" si="1"/>
        <v>17078125</v>
      </c>
    </row>
    <row r="11" spans="1:8">
      <c r="A11" s="108"/>
      <c r="B11" s="107" t="s">
        <v>127</v>
      </c>
      <c r="C11" s="103">
        <v>3527315</v>
      </c>
      <c r="D11" s="103">
        <v>771000</v>
      </c>
      <c r="E11" s="103"/>
      <c r="F11" s="103"/>
      <c r="G11" s="103"/>
      <c r="H11" s="104">
        <f>C11+D11+E11-F11-G11</f>
        <v>4298315</v>
      </c>
    </row>
    <row r="12" spans="1:8">
      <c r="A12" s="108"/>
      <c r="B12" s="107" t="s">
        <v>128</v>
      </c>
      <c r="C12" s="103">
        <v>3373483</v>
      </c>
      <c r="D12" s="103"/>
      <c r="E12" s="103"/>
      <c r="F12" s="103"/>
      <c r="G12" s="103"/>
      <c r="H12" s="104">
        <f t="shared" si="1"/>
        <v>3373483</v>
      </c>
    </row>
    <row r="13" spans="1:8">
      <c r="A13" s="108"/>
      <c r="B13" s="107" t="s">
        <v>129</v>
      </c>
      <c r="C13" s="103">
        <v>8248239</v>
      </c>
      <c r="D13" s="103">
        <v>382701</v>
      </c>
      <c r="E13" s="103"/>
      <c r="F13" s="103">
        <v>650280</v>
      </c>
      <c r="G13" s="103"/>
      <c r="H13" s="104">
        <f t="shared" si="1"/>
        <v>7980660</v>
      </c>
    </row>
    <row r="14" spans="1:8" hidden="1">
      <c r="A14" s="108"/>
      <c r="B14" s="107" t="s">
        <v>130</v>
      </c>
      <c r="C14" s="103">
        <v>0</v>
      </c>
      <c r="D14" s="103"/>
      <c r="E14" s="103"/>
      <c r="F14" s="103"/>
      <c r="G14" s="103"/>
      <c r="H14" s="104">
        <f t="shared" si="1"/>
        <v>0</v>
      </c>
    </row>
    <row r="15" spans="1:8" hidden="1">
      <c r="A15" s="108"/>
      <c r="B15" s="107" t="s">
        <v>131</v>
      </c>
      <c r="C15" s="103">
        <v>0</v>
      </c>
      <c r="D15" s="103"/>
      <c r="E15" s="103"/>
      <c r="F15" s="103"/>
      <c r="G15" s="103"/>
      <c r="H15" s="104">
        <f t="shared" si="1"/>
        <v>0</v>
      </c>
    </row>
    <row r="16" spans="1:8">
      <c r="A16" s="108"/>
      <c r="B16" s="107" t="s">
        <v>132</v>
      </c>
      <c r="C16" s="103">
        <v>13154240</v>
      </c>
      <c r="D16" s="103">
        <v>700050</v>
      </c>
      <c r="E16" s="103"/>
      <c r="F16" s="103">
        <v>84351</v>
      </c>
      <c r="G16" s="103"/>
      <c r="H16" s="104">
        <f t="shared" si="1"/>
        <v>13769939</v>
      </c>
    </row>
    <row r="17" spans="1:8">
      <c r="A17" s="108"/>
      <c r="B17" s="107" t="s">
        <v>133</v>
      </c>
      <c r="C17" s="103">
        <v>5556488</v>
      </c>
      <c r="D17" s="103">
        <v>623012</v>
      </c>
      <c r="E17" s="103"/>
      <c r="F17" s="103"/>
      <c r="G17" s="103"/>
      <c r="H17" s="104">
        <f t="shared" si="1"/>
        <v>6179500</v>
      </c>
    </row>
    <row r="18" spans="1:8">
      <c r="A18" s="108"/>
      <c r="B18" s="107" t="s">
        <v>134</v>
      </c>
      <c r="C18" s="103">
        <v>227988</v>
      </c>
      <c r="D18" s="103"/>
      <c r="E18" s="103"/>
      <c r="F18" s="103"/>
      <c r="G18" s="103"/>
      <c r="H18" s="104">
        <f t="shared" si="1"/>
        <v>227988</v>
      </c>
    </row>
    <row r="19" spans="1:8">
      <c r="A19" s="108"/>
      <c r="B19" s="107" t="s">
        <v>135</v>
      </c>
      <c r="C19" s="103">
        <v>4336913</v>
      </c>
      <c r="D19" s="103">
        <v>469994</v>
      </c>
      <c r="E19" s="103"/>
      <c r="F19" s="103"/>
      <c r="G19" s="103">
        <v>80000</v>
      </c>
      <c r="H19" s="104">
        <f t="shared" si="1"/>
        <v>4726907</v>
      </c>
    </row>
    <row r="20" spans="1:8">
      <c r="A20" s="108"/>
      <c r="B20" s="107" t="s">
        <v>136</v>
      </c>
      <c r="C20" s="103">
        <v>158332</v>
      </c>
      <c r="D20" s="103"/>
      <c r="E20" s="103"/>
      <c r="F20" s="103"/>
      <c r="G20" s="103"/>
      <c r="H20" s="104">
        <f t="shared" si="1"/>
        <v>158332</v>
      </c>
    </row>
    <row r="21" spans="1:8" hidden="1">
      <c r="A21" s="108"/>
      <c r="B21" s="107" t="s">
        <v>137</v>
      </c>
      <c r="C21" s="103">
        <v>0</v>
      </c>
      <c r="D21" s="103"/>
      <c r="E21" s="103"/>
      <c r="F21" s="103"/>
      <c r="G21" s="103"/>
      <c r="H21" s="104">
        <f t="shared" si="1"/>
        <v>0</v>
      </c>
    </row>
    <row r="22" spans="1:8">
      <c r="A22" s="108"/>
      <c r="B22" s="107" t="s">
        <v>138</v>
      </c>
      <c r="C22" s="103">
        <v>467529</v>
      </c>
      <c r="D22" s="103">
        <v>116000</v>
      </c>
      <c r="E22" s="103"/>
      <c r="F22" s="103"/>
      <c r="G22" s="103"/>
      <c r="H22" s="104">
        <f t="shared" si="1"/>
        <v>583529</v>
      </c>
    </row>
    <row r="23" spans="1:8">
      <c r="A23" s="108"/>
      <c r="B23" s="107" t="s">
        <v>289</v>
      </c>
      <c r="C23" s="103">
        <v>2566080</v>
      </c>
      <c r="D23" s="103"/>
      <c r="E23" s="103"/>
      <c r="F23" s="103"/>
      <c r="G23" s="103"/>
      <c r="H23" s="104">
        <f t="shared" si="1"/>
        <v>2566080</v>
      </c>
    </row>
    <row r="24" spans="1:8">
      <c r="A24" s="108"/>
      <c r="B24" s="107" t="s">
        <v>290</v>
      </c>
      <c r="C24" s="103">
        <v>20629</v>
      </c>
      <c r="D24" s="103"/>
      <c r="E24" s="103"/>
      <c r="F24" s="103"/>
      <c r="G24" s="103"/>
      <c r="H24" s="104">
        <f t="shared" si="1"/>
        <v>20629</v>
      </c>
    </row>
    <row r="25" spans="1:8">
      <c r="A25" s="195" t="s">
        <v>139</v>
      </c>
      <c r="B25" s="196"/>
      <c r="C25" s="142">
        <v>70674521</v>
      </c>
      <c r="D25" s="142">
        <f>SUM(D26:D55)</f>
        <v>2315314</v>
      </c>
      <c r="E25" s="142">
        <f>SUM(E26:E55)</f>
        <v>123387</v>
      </c>
      <c r="F25" s="142">
        <f>SUM(F26:F55)</f>
        <v>1578814</v>
      </c>
      <c r="G25" s="142">
        <f>SUM(G26:G55)</f>
        <v>198387</v>
      </c>
      <c r="H25" s="143">
        <f>C25+D25+E25-F25-G25</f>
        <v>71336021</v>
      </c>
    </row>
    <row r="26" spans="1:8">
      <c r="A26" s="108" t="s">
        <v>140</v>
      </c>
      <c r="B26" s="107" t="s">
        <v>124</v>
      </c>
      <c r="C26" s="103">
        <v>0</v>
      </c>
      <c r="D26" s="103"/>
      <c r="E26" s="103"/>
      <c r="F26" s="103"/>
      <c r="G26" s="103"/>
      <c r="H26" s="104">
        <f t="shared" si="1"/>
        <v>0</v>
      </c>
    </row>
    <row r="27" spans="1:8">
      <c r="A27" s="108" t="s">
        <v>125</v>
      </c>
      <c r="B27" s="107" t="s">
        <v>126</v>
      </c>
      <c r="C27" s="103">
        <v>1206338</v>
      </c>
      <c r="D27" s="103"/>
      <c r="E27" s="103">
        <v>1520</v>
      </c>
      <c r="F27" s="103">
        <v>3675</v>
      </c>
      <c r="G27" s="103"/>
      <c r="H27" s="104">
        <f>C27+D27+E27-F27-G27</f>
        <v>1204183</v>
      </c>
    </row>
    <row r="28" spans="1:8">
      <c r="A28" s="108" t="s">
        <v>141</v>
      </c>
      <c r="B28" s="107" t="s">
        <v>142</v>
      </c>
      <c r="C28" s="103">
        <v>1477000</v>
      </c>
      <c r="D28" s="103">
        <v>681587</v>
      </c>
      <c r="E28" s="103"/>
      <c r="F28" s="103"/>
      <c r="G28" s="103"/>
      <c r="H28" s="104">
        <f>C28+D28+E28-F28-G28</f>
        <v>2158587</v>
      </c>
    </row>
    <row r="29" spans="1:8">
      <c r="A29" s="108" t="s">
        <v>125</v>
      </c>
      <c r="B29" s="107" t="s">
        <v>128</v>
      </c>
      <c r="C29" s="103">
        <v>1476919</v>
      </c>
      <c r="D29" s="103"/>
      <c r="E29" s="103"/>
      <c r="F29" s="103">
        <v>155279</v>
      </c>
      <c r="G29" s="103"/>
      <c r="H29" s="104">
        <f t="shared" si="1"/>
        <v>1321640</v>
      </c>
    </row>
    <row r="30" spans="1:8">
      <c r="A30" s="108"/>
      <c r="B30" s="107" t="s">
        <v>129</v>
      </c>
      <c r="C30" s="103">
        <v>2068119</v>
      </c>
      <c r="D30" s="103">
        <v>144800</v>
      </c>
      <c r="E30" s="103"/>
      <c r="F30" s="103">
        <v>30400</v>
      </c>
      <c r="G30" s="103"/>
      <c r="H30" s="104">
        <f t="shared" si="1"/>
        <v>2182519</v>
      </c>
    </row>
    <row r="31" spans="1:8">
      <c r="A31" s="108" t="s">
        <v>125</v>
      </c>
      <c r="B31" s="107" t="s">
        <v>138</v>
      </c>
      <c r="C31" s="103">
        <v>9634820</v>
      </c>
      <c r="D31" s="103"/>
      <c r="E31" s="103">
        <f>18887+8600</f>
        <v>27487</v>
      </c>
      <c r="F31" s="103">
        <v>7240</v>
      </c>
      <c r="G31" s="103"/>
      <c r="H31" s="104">
        <f t="shared" si="1"/>
        <v>9655067</v>
      </c>
    </row>
    <row r="32" spans="1:8" hidden="1">
      <c r="A32" s="108" t="s">
        <v>125</v>
      </c>
      <c r="B32" s="107" t="s">
        <v>130</v>
      </c>
      <c r="C32" s="103">
        <v>0</v>
      </c>
      <c r="D32" s="103"/>
      <c r="E32" s="103"/>
      <c r="F32" s="103"/>
      <c r="G32" s="103"/>
      <c r="H32" s="104">
        <f t="shared" si="1"/>
        <v>0</v>
      </c>
    </row>
    <row r="33" spans="1:8">
      <c r="A33" s="108" t="s">
        <v>125</v>
      </c>
      <c r="B33" s="107" t="s">
        <v>132</v>
      </c>
      <c r="C33" s="103">
        <v>9404524</v>
      </c>
      <c r="D33" s="103"/>
      <c r="E33" s="103"/>
      <c r="F33" s="103">
        <v>36750</v>
      </c>
      <c r="G33" s="103"/>
      <c r="H33" s="104">
        <f t="shared" si="1"/>
        <v>9367774</v>
      </c>
    </row>
    <row r="34" spans="1:8">
      <c r="A34" s="108" t="s">
        <v>125</v>
      </c>
      <c r="B34" s="107" t="s">
        <v>133</v>
      </c>
      <c r="C34" s="103">
        <v>833437</v>
      </c>
      <c r="D34" s="103"/>
      <c r="E34" s="103"/>
      <c r="F34" s="103">
        <v>4500</v>
      </c>
      <c r="G34" s="103"/>
      <c r="H34" s="104">
        <f t="shared" si="1"/>
        <v>828937</v>
      </c>
    </row>
    <row r="35" spans="1:8">
      <c r="A35" s="108" t="s">
        <v>125</v>
      </c>
      <c r="B35" s="107" t="s">
        <v>134</v>
      </c>
      <c r="C35" s="103">
        <v>5158929</v>
      </c>
      <c r="D35" s="103"/>
      <c r="E35" s="103"/>
      <c r="F35" s="103">
        <v>79813</v>
      </c>
      <c r="G35" s="103">
        <v>6750</v>
      </c>
      <c r="H35" s="104">
        <f t="shared" si="1"/>
        <v>5072366</v>
      </c>
    </row>
    <row r="36" spans="1:8">
      <c r="A36" s="108" t="s">
        <v>46</v>
      </c>
      <c r="B36" s="107" t="s">
        <v>143</v>
      </c>
      <c r="C36" s="103">
        <v>1787371</v>
      </c>
      <c r="D36" s="103">
        <v>20210</v>
      </c>
      <c r="E36" s="103"/>
      <c r="F36" s="103"/>
      <c r="G36" s="103">
        <f>8600+8600</f>
        <v>17200</v>
      </c>
      <c r="H36" s="104">
        <f t="shared" si="1"/>
        <v>1790381</v>
      </c>
    </row>
    <row r="37" spans="1:8">
      <c r="A37" s="108" t="s">
        <v>49</v>
      </c>
      <c r="B37" s="107" t="s">
        <v>144</v>
      </c>
      <c r="C37" s="103">
        <v>19840281</v>
      </c>
      <c r="D37" s="103">
        <v>642965</v>
      </c>
      <c r="E37" s="103">
        <v>21756</v>
      </c>
      <c r="F37" s="103">
        <v>293034</v>
      </c>
      <c r="G37" s="103">
        <f>1520+18887+21756+37774</f>
        <v>79937</v>
      </c>
      <c r="H37" s="104">
        <f t="shared" si="1"/>
        <v>20132031</v>
      </c>
    </row>
    <row r="38" spans="1:8">
      <c r="A38" s="108" t="s">
        <v>50</v>
      </c>
      <c r="B38" s="107" t="s">
        <v>145</v>
      </c>
      <c r="C38" s="103">
        <v>0</v>
      </c>
      <c r="D38" s="103"/>
      <c r="E38" s="103"/>
      <c r="F38" s="103"/>
      <c r="G38" s="103"/>
      <c r="H38" s="104">
        <f t="shared" si="1"/>
        <v>0</v>
      </c>
    </row>
    <row r="39" spans="1:8">
      <c r="A39" s="108" t="s">
        <v>51</v>
      </c>
      <c r="B39" s="107" t="s">
        <v>146</v>
      </c>
      <c r="C39" s="103">
        <v>3660058</v>
      </c>
      <c r="D39" s="103">
        <v>30227</v>
      </c>
      <c r="E39" s="103">
        <f>6750+8600</f>
        <v>15350</v>
      </c>
      <c r="F39" s="103">
        <v>7700</v>
      </c>
      <c r="G39" s="103"/>
      <c r="H39" s="104">
        <f t="shared" si="1"/>
        <v>3697935</v>
      </c>
    </row>
    <row r="40" spans="1:8">
      <c r="A40" s="108" t="s">
        <v>52</v>
      </c>
      <c r="B40" s="107" t="s">
        <v>147</v>
      </c>
      <c r="C40" s="103">
        <v>378302</v>
      </c>
      <c r="D40" s="103"/>
      <c r="E40" s="103">
        <v>37774</v>
      </c>
      <c r="F40" s="103"/>
      <c r="G40" s="103"/>
      <c r="H40" s="104">
        <f t="shared" si="1"/>
        <v>416076</v>
      </c>
    </row>
    <row r="41" spans="1:8">
      <c r="A41" s="108" t="s">
        <v>53</v>
      </c>
      <c r="B41" s="107" t="s">
        <v>294</v>
      </c>
      <c r="C41" s="103">
        <v>1554537</v>
      </c>
      <c r="D41" s="103"/>
      <c r="E41" s="103"/>
      <c r="F41" s="103">
        <v>87900</v>
      </c>
      <c r="G41" s="103"/>
      <c r="H41" s="104">
        <f t="shared" si="1"/>
        <v>1466637</v>
      </c>
    </row>
    <row r="42" spans="1:8">
      <c r="A42" s="108" t="s">
        <v>54</v>
      </c>
      <c r="B42" s="107" t="s">
        <v>148</v>
      </c>
      <c r="C42" s="103">
        <v>203171</v>
      </c>
      <c r="D42" s="103"/>
      <c r="E42" s="103"/>
      <c r="F42" s="103"/>
      <c r="G42" s="103"/>
      <c r="H42" s="104">
        <f t="shared" si="1"/>
        <v>203171</v>
      </c>
    </row>
    <row r="43" spans="1:8" hidden="1">
      <c r="A43" s="108" t="s">
        <v>55</v>
      </c>
      <c r="B43" s="107" t="s">
        <v>149</v>
      </c>
      <c r="C43" s="103">
        <v>0</v>
      </c>
      <c r="D43" s="103"/>
      <c r="E43" s="103"/>
      <c r="F43" s="103"/>
      <c r="G43" s="103"/>
      <c r="H43" s="104">
        <f t="shared" si="1"/>
        <v>0</v>
      </c>
    </row>
    <row r="44" spans="1:8" hidden="1">
      <c r="A44" s="108" t="s">
        <v>56</v>
      </c>
      <c r="B44" s="107" t="s">
        <v>150</v>
      </c>
      <c r="C44" s="103">
        <v>0</v>
      </c>
      <c r="D44" s="103"/>
      <c r="E44" s="103"/>
      <c r="F44" s="103"/>
      <c r="G44" s="103"/>
      <c r="H44" s="104">
        <f t="shared" si="1"/>
        <v>0</v>
      </c>
    </row>
    <row r="45" spans="1:8">
      <c r="A45" s="108" t="s">
        <v>47</v>
      </c>
      <c r="B45" s="107" t="s">
        <v>136</v>
      </c>
      <c r="C45" s="103">
        <v>113158</v>
      </c>
      <c r="D45" s="103">
        <v>20000</v>
      </c>
      <c r="E45" s="103"/>
      <c r="F45" s="103">
        <v>51450</v>
      </c>
      <c r="G45" s="103"/>
      <c r="H45" s="104">
        <f t="shared" si="1"/>
        <v>81708</v>
      </c>
    </row>
    <row r="46" spans="1:8" hidden="1">
      <c r="A46" s="108" t="s">
        <v>48</v>
      </c>
      <c r="B46" s="107" t="s">
        <v>137</v>
      </c>
      <c r="C46" s="103">
        <v>0</v>
      </c>
      <c r="D46" s="103"/>
      <c r="E46" s="103"/>
      <c r="F46" s="103"/>
      <c r="G46" s="103"/>
      <c r="H46" s="104">
        <f t="shared" si="1"/>
        <v>0</v>
      </c>
    </row>
    <row r="47" spans="1:8">
      <c r="A47" s="108" t="s">
        <v>57</v>
      </c>
      <c r="B47" s="107" t="s">
        <v>151</v>
      </c>
      <c r="C47" s="103">
        <v>7090748</v>
      </c>
      <c r="D47" s="103">
        <v>745298</v>
      </c>
      <c r="E47" s="103"/>
      <c r="F47" s="103">
        <v>410513</v>
      </c>
      <c r="G47" s="103"/>
      <c r="H47" s="104">
        <f>C47+D47+E47-F47-G47</f>
        <v>7425533</v>
      </c>
    </row>
    <row r="48" spans="1:8">
      <c r="A48" s="108" t="s">
        <v>58</v>
      </c>
      <c r="B48" s="107" t="s">
        <v>152</v>
      </c>
      <c r="C48" s="103">
        <v>2866219</v>
      </c>
      <c r="D48" s="103"/>
      <c r="E48" s="103"/>
      <c r="F48" s="103">
        <v>410560</v>
      </c>
      <c r="G48" s="103">
        <v>75000</v>
      </c>
      <c r="H48" s="104">
        <f t="shared" si="1"/>
        <v>2380659</v>
      </c>
    </row>
    <row r="49" spans="1:8">
      <c r="A49" s="108"/>
      <c r="B49" s="107" t="s">
        <v>314</v>
      </c>
      <c r="C49" s="103">
        <v>1003189</v>
      </c>
      <c r="D49" s="103"/>
      <c r="E49" s="103"/>
      <c r="F49" s="103"/>
      <c r="G49" s="103"/>
      <c r="H49" s="104">
        <f t="shared" si="1"/>
        <v>1003189</v>
      </c>
    </row>
    <row r="50" spans="1:8">
      <c r="A50" s="108" t="s">
        <v>59</v>
      </c>
      <c r="B50" s="107" t="s">
        <v>153</v>
      </c>
      <c r="C50" s="103">
        <v>42693</v>
      </c>
      <c r="D50" s="103"/>
      <c r="E50" s="103"/>
      <c r="F50" s="103"/>
      <c r="G50" s="103"/>
      <c r="H50" s="104">
        <f t="shared" si="1"/>
        <v>42693</v>
      </c>
    </row>
    <row r="51" spans="1:8">
      <c r="A51" s="108" t="s">
        <v>60</v>
      </c>
      <c r="B51" s="107" t="s">
        <v>154</v>
      </c>
      <c r="C51" s="103">
        <v>117492</v>
      </c>
      <c r="D51" s="103">
        <v>30227</v>
      </c>
      <c r="E51" s="103"/>
      <c r="F51" s="103"/>
      <c r="G51" s="103"/>
      <c r="H51" s="104">
        <f t="shared" si="1"/>
        <v>147719</v>
      </c>
    </row>
    <row r="52" spans="1:8">
      <c r="A52" s="108" t="s">
        <v>61</v>
      </c>
      <c r="B52" s="107" t="s">
        <v>155</v>
      </c>
      <c r="C52" s="103">
        <v>59600</v>
      </c>
      <c r="D52" s="103"/>
      <c r="E52" s="103"/>
      <c r="F52" s="103"/>
      <c r="G52" s="103"/>
      <c r="H52" s="104">
        <f t="shared" si="1"/>
        <v>59600</v>
      </c>
    </row>
    <row r="53" spans="1:8">
      <c r="A53" s="108" t="s">
        <v>62</v>
      </c>
      <c r="B53" s="107" t="s">
        <v>156</v>
      </c>
      <c r="C53" s="103">
        <v>105629</v>
      </c>
      <c r="D53" s="103"/>
      <c r="E53" s="103"/>
      <c r="F53" s="103"/>
      <c r="G53" s="103"/>
      <c r="H53" s="104">
        <f t="shared" si="1"/>
        <v>105629</v>
      </c>
    </row>
    <row r="54" spans="1:8">
      <c r="A54" s="108"/>
      <c r="B54" s="107" t="s">
        <v>291</v>
      </c>
      <c r="C54" s="103">
        <v>591987</v>
      </c>
      <c r="D54" s="103"/>
      <c r="E54" s="103"/>
      <c r="F54" s="103"/>
      <c r="G54" s="103">
        <v>19500</v>
      </c>
      <c r="H54" s="104">
        <f t="shared" si="1"/>
        <v>572487</v>
      </c>
    </row>
    <row r="55" spans="1:8">
      <c r="A55" s="108"/>
      <c r="B55" s="107" t="s">
        <v>290</v>
      </c>
      <c r="C55" s="103">
        <v>0</v>
      </c>
      <c r="D55" s="103"/>
      <c r="E55" s="103">
        <v>19500</v>
      </c>
      <c r="F55" s="103"/>
      <c r="G55" s="103"/>
      <c r="H55" s="104">
        <f t="shared" si="1"/>
        <v>19500</v>
      </c>
    </row>
    <row r="56" spans="1:8">
      <c r="A56" s="144" t="s">
        <v>163</v>
      </c>
      <c r="B56" s="145"/>
      <c r="C56" s="142">
        <v>2706500</v>
      </c>
      <c r="D56" s="142">
        <f t="shared" ref="D56:H56" si="2">D57+D61</f>
        <v>0</v>
      </c>
      <c r="E56" s="142">
        <f t="shared" si="2"/>
        <v>0</v>
      </c>
      <c r="F56" s="142">
        <f t="shared" si="2"/>
        <v>0</v>
      </c>
      <c r="G56" s="142">
        <f t="shared" si="2"/>
        <v>0</v>
      </c>
      <c r="H56" s="143">
        <f t="shared" si="2"/>
        <v>2706500</v>
      </c>
    </row>
    <row r="57" spans="1:8">
      <c r="A57" s="108"/>
      <c r="B57" s="107" t="s">
        <v>157</v>
      </c>
      <c r="C57" s="103">
        <v>2662900</v>
      </c>
      <c r="D57" s="103"/>
      <c r="E57" s="103">
        <f t="shared" ref="E57:G57" si="3">SUM(E58:E60)</f>
        <v>0</v>
      </c>
      <c r="F57" s="103">
        <f t="shared" si="3"/>
        <v>0</v>
      </c>
      <c r="G57" s="103">
        <f t="shared" si="3"/>
        <v>0</v>
      </c>
      <c r="H57" s="104">
        <f>SUM(H58:H60)</f>
        <v>2662900</v>
      </c>
    </row>
    <row r="58" spans="1:8">
      <c r="A58" s="108"/>
      <c r="B58" s="107" t="s">
        <v>158</v>
      </c>
      <c r="C58" s="103">
        <v>2425260</v>
      </c>
      <c r="D58" s="103"/>
      <c r="E58" s="103"/>
      <c r="F58" s="103"/>
      <c r="G58" s="103"/>
      <c r="H58" s="104">
        <f t="shared" si="1"/>
        <v>2425260</v>
      </c>
    </row>
    <row r="59" spans="1:8">
      <c r="A59" s="108"/>
      <c r="B59" s="107" t="s">
        <v>159</v>
      </c>
      <c r="C59" s="103">
        <v>95205</v>
      </c>
      <c r="D59" s="103"/>
      <c r="E59" s="103"/>
      <c r="F59" s="103"/>
      <c r="G59" s="103"/>
      <c r="H59" s="104">
        <f t="shared" si="1"/>
        <v>95205</v>
      </c>
    </row>
    <row r="60" spans="1:8">
      <c r="A60" s="108"/>
      <c r="B60" s="107" t="s">
        <v>160</v>
      </c>
      <c r="C60" s="103">
        <v>142435</v>
      </c>
      <c r="D60" s="103"/>
      <c r="E60" s="103"/>
      <c r="F60" s="103"/>
      <c r="G60" s="103"/>
      <c r="H60" s="104">
        <f t="shared" si="1"/>
        <v>142435</v>
      </c>
    </row>
    <row r="61" spans="1:8">
      <c r="A61" s="108"/>
      <c r="B61" s="107" t="s">
        <v>161</v>
      </c>
      <c r="C61" s="103">
        <v>43600</v>
      </c>
      <c r="D61" s="103"/>
      <c r="E61" s="103"/>
      <c r="F61" s="103"/>
      <c r="G61" s="103"/>
      <c r="H61" s="104">
        <f t="shared" si="1"/>
        <v>43600</v>
      </c>
    </row>
    <row r="62" spans="1:8">
      <c r="A62" s="144" t="s">
        <v>162</v>
      </c>
      <c r="B62" s="145"/>
      <c r="C62" s="142">
        <f>C63+C64+C65</f>
        <v>20009317</v>
      </c>
      <c r="D62" s="142">
        <f>SUM(D63:D65)</f>
        <v>2154445</v>
      </c>
      <c r="E62" s="142">
        <f>SUM(E63:E65)</f>
        <v>15975</v>
      </c>
      <c r="F62" s="142">
        <f>SUM(F63:F65)</f>
        <v>563586</v>
      </c>
      <c r="G62" s="142">
        <f>SUM(G63:G65)</f>
        <v>15975</v>
      </c>
      <c r="H62" s="143">
        <f>C62+D62+E62-F62-G62</f>
        <v>21600176</v>
      </c>
    </row>
    <row r="63" spans="1:8">
      <c r="A63" s="108"/>
      <c r="B63" s="107" t="s">
        <v>166</v>
      </c>
      <c r="C63" s="103">
        <v>751200</v>
      </c>
      <c r="D63" s="103"/>
      <c r="E63" s="103"/>
      <c r="F63" s="103"/>
      <c r="G63" s="103"/>
      <c r="H63" s="104">
        <f t="shared" si="1"/>
        <v>751200</v>
      </c>
    </row>
    <row r="64" spans="1:8">
      <c r="A64" s="108"/>
      <c r="B64" s="107" t="s">
        <v>167</v>
      </c>
      <c r="C64" s="103">
        <v>218640</v>
      </c>
      <c r="D64" s="103">
        <v>15225</v>
      </c>
      <c r="E64" s="103"/>
      <c r="F64" s="103"/>
      <c r="G64" s="103"/>
      <c r="H64" s="104">
        <f t="shared" si="1"/>
        <v>233865</v>
      </c>
    </row>
    <row r="65" spans="1:8">
      <c r="A65" s="108"/>
      <c r="B65" s="107" t="s">
        <v>168</v>
      </c>
      <c r="C65" s="103">
        <v>19039477</v>
      </c>
      <c r="D65" s="103">
        <f>SUM(D66:D80)</f>
        <v>2139220</v>
      </c>
      <c r="E65" s="103">
        <f>SUM(E66:E80)</f>
        <v>15975</v>
      </c>
      <c r="F65" s="103">
        <f>SUM(F66:F80)</f>
        <v>563586</v>
      </c>
      <c r="G65" s="103">
        <f>SUM(G66:G80)</f>
        <v>15975</v>
      </c>
      <c r="H65" s="104">
        <f t="shared" si="1"/>
        <v>20615111</v>
      </c>
    </row>
    <row r="66" spans="1:8">
      <c r="A66" s="108"/>
      <c r="B66" s="107" t="s">
        <v>278</v>
      </c>
      <c r="C66" s="103">
        <v>133862</v>
      </c>
      <c r="D66" s="103">
        <v>16150</v>
      </c>
      <c r="E66" s="103"/>
      <c r="F66" s="103"/>
      <c r="G66" s="103"/>
      <c r="H66" s="104">
        <f t="shared" si="1"/>
        <v>150012</v>
      </c>
    </row>
    <row r="67" spans="1:8">
      <c r="A67" s="108"/>
      <c r="B67" s="107" t="s">
        <v>279</v>
      </c>
      <c r="C67" s="103">
        <v>48353</v>
      </c>
      <c r="D67" s="103"/>
      <c r="E67" s="103"/>
      <c r="F67" s="103"/>
      <c r="G67" s="103"/>
      <c r="H67" s="104">
        <f t="shared" si="1"/>
        <v>48353</v>
      </c>
    </row>
    <row r="68" spans="1:8">
      <c r="A68" s="108"/>
      <c r="B68" s="107" t="s">
        <v>280</v>
      </c>
      <c r="C68" s="103">
        <v>16447520</v>
      </c>
      <c r="D68" s="103">
        <v>766281</v>
      </c>
      <c r="E68" s="103">
        <v>15975</v>
      </c>
      <c r="F68" s="103">
        <v>561726</v>
      </c>
      <c r="G68" s="103">
        <v>15975</v>
      </c>
      <c r="H68" s="104">
        <f t="shared" si="1"/>
        <v>16652075</v>
      </c>
    </row>
    <row r="69" spans="1:8">
      <c r="A69" s="108"/>
      <c r="B69" s="107" t="s">
        <v>281</v>
      </c>
      <c r="C69" s="103">
        <v>139609</v>
      </c>
      <c r="D69" s="103">
        <v>514248</v>
      </c>
      <c r="E69" s="103"/>
      <c r="F69" s="103"/>
      <c r="G69" s="103"/>
      <c r="H69" s="104">
        <f t="shared" si="1"/>
        <v>653857</v>
      </c>
    </row>
    <row r="70" spans="1:8">
      <c r="A70" s="108"/>
      <c r="B70" s="107" t="s">
        <v>282</v>
      </c>
      <c r="C70" s="103">
        <v>499117</v>
      </c>
      <c r="D70" s="103"/>
      <c r="E70" s="103"/>
      <c r="F70" s="103"/>
      <c r="G70" s="103"/>
      <c r="H70" s="104">
        <f>C70+D70+E70-F70-G70</f>
        <v>499117</v>
      </c>
    </row>
    <row r="71" spans="1:8">
      <c r="A71" s="108"/>
      <c r="B71" s="107" t="s">
        <v>283</v>
      </c>
      <c r="C71" s="103">
        <v>153476</v>
      </c>
      <c r="D71" s="103"/>
      <c r="E71" s="103"/>
      <c r="F71" s="103">
        <v>1860</v>
      </c>
      <c r="G71" s="103"/>
      <c r="H71" s="104">
        <f t="shared" si="1"/>
        <v>151616</v>
      </c>
    </row>
    <row r="72" spans="1:8">
      <c r="A72" s="108"/>
      <c r="B72" s="107" t="s">
        <v>284</v>
      </c>
      <c r="C72" s="103">
        <v>286030</v>
      </c>
      <c r="D72" s="103"/>
      <c r="E72" s="103"/>
      <c r="F72" s="103"/>
      <c r="G72" s="103"/>
      <c r="H72" s="104">
        <f t="shared" si="1"/>
        <v>286030</v>
      </c>
    </row>
    <row r="73" spans="1:8">
      <c r="A73" s="108"/>
      <c r="B73" s="107" t="s">
        <v>285</v>
      </c>
      <c r="C73" s="103">
        <v>1003704</v>
      </c>
      <c r="D73" s="103"/>
      <c r="E73" s="103"/>
      <c r="F73" s="103"/>
      <c r="G73" s="103"/>
      <c r="H73" s="104">
        <f t="shared" si="1"/>
        <v>1003704</v>
      </c>
    </row>
    <row r="74" spans="1:8">
      <c r="A74" s="108"/>
      <c r="B74" s="107" t="s">
        <v>286</v>
      </c>
      <c r="C74" s="103">
        <v>81901</v>
      </c>
      <c r="D74" s="103"/>
      <c r="E74" s="103"/>
      <c r="F74" s="103"/>
      <c r="G74" s="103"/>
      <c r="H74" s="104">
        <f t="shared" si="1"/>
        <v>81901</v>
      </c>
    </row>
    <row r="75" spans="1:8">
      <c r="A75" s="108"/>
      <c r="B75" s="107" t="s">
        <v>287</v>
      </c>
      <c r="C75" s="103">
        <v>126565</v>
      </c>
      <c r="D75" s="103"/>
      <c r="E75" s="103"/>
      <c r="F75" s="103"/>
      <c r="G75" s="103"/>
      <c r="H75" s="104">
        <f t="shared" si="1"/>
        <v>126565</v>
      </c>
    </row>
    <row r="76" spans="1:8">
      <c r="A76" s="108"/>
      <c r="B76" s="107" t="s">
        <v>288</v>
      </c>
      <c r="C76" s="103">
        <v>20904</v>
      </c>
      <c r="D76" s="103"/>
      <c r="E76" s="103"/>
      <c r="F76" s="103"/>
      <c r="G76" s="103"/>
      <c r="H76" s="104">
        <f t="shared" ref="H76:H87" si="4">C76+D76+E76-F76-G76</f>
        <v>20904</v>
      </c>
    </row>
    <row r="77" spans="1:8">
      <c r="A77" s="108"/>
      <c r="B77" s="107" t="s">
        <v>293</v>
      </c>
      <c r="C77" s="103">
        <v>1290</v>
      </c>
      <c r="D77" s="103">
        <v>606690</v>
      </c>
      <c r="E77" s="103"/>
      <c r="F77" s="103"/>
      <c r="G77" s="103"/>
      <c r="H77" s="104">
        <f t="shared" si="4"/>
        <v>607980</v>
      </c>
    </row>
    <row r="78" spans="1:8">
      <c r="A78" s="108"/>
      <c r="B78" s="107" t="s">
        <v>332</v>
      </c>
      <c r="C78" s="103">
        <v>0</v>
      </c>
      <c r="D78" s="103">
        <v>235851</v>
      </c>
      <c r="E78" s="103"/>
      <c r="F78" s="103"/>
      <c r="G78" s="103"/>
      <c r="H78" s="104">
        <f t="shared" si="4"/>
        <v>235851</v>
      </c>
    </row>
    <row r="79" spans="1:8">
      <c r="A79" s="108"/>
      <c r="B79" s="107" t="s">
        <v>292</v>
      </c>
      <c r="C79" s="103">
        <v>39776</v>
      </c>
      <c r="D79" s="103"/>
      <c r="E79" s="103"/>
      <c r="F79" s="103"/>
      <c r="G79" s="103"/>
      <c r="H79" s="104">
        <f t="shared" si="4"/>
        <v>39776</v>
      </c>
    </row>
    <row r="80" spans="1:8">
      <c r="A80" s="108"/>
      <c r="B80" s="107" t="s">
        <v>308</v>
      </c>
      <c r="C80" s="103">
        <v>57370</v>
      </c>
      <c r="D80" s="103"/>
      <c r="E80" s="103"/>
      <c r="F80" s="103"/>
      <c r="G80" s="103"/>
      <c r="H80" s="104">
        <f t="shared" si="4"/>
        <v>57370</v>
      </c>
    </row>
    <row r="81" spans="1:8">
      <c r="A81" s="106" t="s">
        <v>164</v>
      </c>
      <c r="B81" s="105"/>
      <c r="C81" s="103">
        <v>0</v>
      </c>
      <c r="D81" s="103"/>
      <c r="E81" s="103"/>
      <c r="F81" s="103"/>
      <c r="G81" s="103"/>
      <c r="H81" s="104">
        <f t="shared" si="4"/>
        <v>0</v>
      </c>
    </row>
    <row r="82" spans="1:8">
      <c r="A82" s="108"/>
      <c r="B82" s="107" t="s">
        <v>165</v>
      </c>
      <c r="C82" s="103">
        <v>0</v>
      </c>
      <c r="D82" s="103"/>
      <c r="E82" s="103"/>
      <c r="F82" s="103"/>
      <c r="G82" s="103"/>
      <c r="H82" s="104">
        <f t="shared" si="4"/>
        <v>0</v>
      </c>
    </row>
    <row r="83" spans="1:8">
      <c r="A83" s="146" t="s">
        <v>63</v>
      </c>
      <c r="B83" s="149"/>
      <c r="C83" s="147">
        <f>C84+C87</f>
        <v>116345669</v>
      </c>
      <c r="D83" s="147">
        <f>D84+D87</f>
        <v>305000</v>
      </c>
      <c r="E83" s="147">
        <f>E84+E87</f>
        <v>0</v>
      </c>
      <c r="F83" s="147">
        <f>F84+F87</f>
        <v>300000</v>
      </c>
      <c r="G83" s="147">
        <f>SUM(G84:G87)</f>
        <v>0</v>
      </c>
      <c r="H83" s="148">
        <f>H84+H87</f>
        <v>116350669</v>
      </c>
    </row>
    <row r="84" spans="1:8">
      <c r="A84" s="247" t="s">
        <v>170</v>
      </c>
      <c r="B84" s="248"/>
      <c r="C84" s="103">
        <f>SUM(C85:C86)</f>
        <v>325000</v>
      </c>
      <c r="D84" s="103">
        <f>SUM(D85:D86)</f>
        <v>305000</v>
      </c>
      <c r="E84" s="103">
        <f>SUM(E85:E86)</f>
        <v>0</v>
      </c>
      <c r="F84" s="103">
        <f>SUM(F85:F86)</f>
        <v>300000</v>
      </c>
      <c r="G84" s="103">
        <f>SUM(G85:G86)</f>
        <v>0</v>
      </c>
      <c r="H84" s="104">
        <f>C84+D84+E84-F84-G84</f>
        <v>330000</v>
      </c>
    </row>
    <row r="85" spans="1:8">
      <c r="A85" s="108"/>
      <c r="B85" s="107" t="s">
        <v>171</v>
      </c>
      <c r="C85" s="103">
        <v>25000</v>
      </c>
      <c r="D85" s="103">
        <v>5000</v>
      </c>
      <c r="E85" s="103"/>
      <c r="F85" s="103"/>
      <c r="G85" s="103"/>
      <c r="H85" s="104">
        <f t="shared" si="4"/>
        <v>30000</v>
      </c>
    </row>
    <row r="86" spans="1:8">
      <c r="A86" s="108"/>
      <c r="B86" s="107" t="s">
        <v>172</v>
      </c>
      <c r="C86" s="103">
        <v>300000</v>
      </c>
      <c r="D86" s="103">
        <v>300000</v>
      </c>
      <c r="E86" s="103"/>
      <c r="F86" s="103">
        <v>300000</v>
      </c>
      <c r="G86" s="103"/>
      <c r="H86" s="104">
        <f t="shared" si="4"/>
        <v>300000</v>
      </c>
    </row>
    <row r="87" spans="1:8">
      <c r="A87" s="247" t="s">
        <v>295</v>
      </c>
      <c r="B87" s="248"/>
      <c r="C87" s="103">
        <v>116020669</v>
      </c>
      <c r="D87" s="103"/>
      <c r="E87" s="103"/>
      <c r="F87" s="103"/>
      <c r="G87" s="103"/>
      <c r="H87" s="104">
        <f t="shared" si="4"/>
        <v>116020669</v>
      </c>
    </row>
    <row r="88" spans="1:8">
      <c r="A88" s="146" t="s">
        <v>297</v>
      </c>
      <c r="B88" s="149"/>
      <c r="C88" s="147">
        <f>SUM(C89:C93)</f>
        <v>703100</v>
      </c>
      <c r="D88" s="147">
        <f>SUM(D89:D93)</f>
        <v>192000</v>
      </c>
      <c r="E88" s="147">
        <f>SUM(E89:E93)</f>
        <v>0</v>
      </c>
      <c r="F88" s="147">
        <f>SUM(F89:F93)</f>
        <v>38400</v>
      </c>
      <c r="G88" s="147">
        <f>SUM(G89:G93)</f>
        <v>0</v>
      </c>
      <c r="H88" s="148">
        <f t="shared" ref="H88:H94" si="5">C88+D88+E88-F88-G88</f>
        <v>856700</v>
      </c>
    </row>
    <row r="89" spans="1:8">
      <c r="A89" s="108"/>
      <c r="B89" s="107" t="s">
        <v>134</v>
      </c>
      <c r="C89" s="103">
        <v>38400</v>
      </c>
      <c r="D89" s="103"/>
      <c r="E89" s="103"/>
      <c r="F89" s="103">
        <v>38400</v>
      </c>
      <c r="G89" s="103"/>
      <c r="H89" s="104">
        <f t="shared" si="5"/>
        <v>0</v>
      </c>
    </row>
    <row r="90" spans="1:8">
      <c r="A90" s="108"/>
      <c r="B90" s="107" t="s">
        <v>333</v>
      </c>
      <c r="C90" s="103">
        <v>0</v>
      </c>
      <c r="D90" s="103">
        <v>192000</v>
      </c>
      <c r="E90" s="103"/>
      <c r="F90" s="103"/>
      <c r="G90" s="103"/>
      <c r="H90" s="104">
        <f t="shared" si="5"/>
        <v>192000</v>
      </c>
    </row>
    <row r="91" spans="1:8">
      <c r="A91" s="108"/>
      <c r="B91" s="107" t="s">
        <v>129</v>
      </c>
      <c r="C91" s="103">
        <v>51000</v>
      </c>
      <c r="D91" s="103"/>
      <c r="E91" s="103"/>
      <c r="F91" s="103"/>
      <c r="G91" s="103"/>
      <c r="H91" s="104">
        <f t="shared" si="5"/>
        <v>51000</v>
      </c>
    </row>
    <row r="92" spans="1:8">
      <c r="A92" s="108"/>
      <c r="B92" s="107" t="s">
        <v>315</v>
      </c>
      <c r="C92" s="103">
        <v>365700</v>
      </c>
      <c r="D92" s="103"/>
      <c r="E92" s="103"/>
      <c r="F92" s="103"/>
      <c r="G92" s="103"/>
      <c r="H92" s="104">
        <f t="shared" si="5"/>
        <v>365700</v>
      </c>
    </row>
    <row r="93" spans="1:8">
      <c r="A93" s="108"/>
      <c r="B93" s="107" t="s">
        <v>316</v>
      </c>
      <c r="C93" s="103">
        <v>248000</v>
      </c>
      <c r="D93" s="103"/>
      <c r="E93" s="103"/>
      <c r="F93" s="103"/>
      <c r="G93" s="103"/>
      <c r="H93" s="104">
        <f t="shared" si="5"/>
        <v>248000</v>
      </c>
    </row>
    <row r="94" spans="1:8">
      <c r="A94" s="247" t="s">
        <v>169</v>
      </c>
      <c r="B94" s="248"/>
      <c r="C94" s="103">
        <v>0</v>
      </c>
      <c r="D94" s="103"/>
      <c r="E94" s="103"/>
      <c r="F94" s="103"/>
      <c r="G94" s="103"/>
      <c r="H94" s="104">
        <f t="shared" si="5"/>
        <v>0</v>
      </c>
    </row>
    <row r="95" spans="1:8" ht="17.5" thickBot="1">
      <c r="A95" s="28" t="s">
        <v>64</v>
      </c>
      <c r="B95" s="29"/>
      <c r="C95" s="22">
        <f t="shared" ref="C95:H95" si="6">C5+C83+C88</f>
        <v>467769817</v>
      </c>
      <c r="D95" s="22">
        <f t="shared" si="6"/>
        <v>11870854</v>
      </c>
      <c r="E95" s="22">
        <f t="shared" si="6"/>
        <v>219362</v>
      </c>
      <c r="F95" s="22">
        <f t="shared" si="6"/>
        <v>3608341</v>
      </c>
      <c r="G95" s="22">
        <f t="shared" si="6"/>
        <v>294362</v>
      </c>
      <c r="H95" s="23">
        <f t="shared" si="6"/>
        <v>475957330</v>
      </c>
    </row>
    <row r="96" spans="1:8">
      <c r="D96" s="114"/>
    </row>
  </sheetData>
  <sheetProtection algorithmName="SHA-512" hashValue="jftGd+9HAcc1LagWFdAIGl2SQu68SqT2ltde+gMJ8xBrBQnZEhwSA7hsQp5iUTNfMMxURR9gPLBeLhaOT+QSQg==" saltValue="ELc1VtBO91TDIapRvATRKg==" spinCount="100000" sheet="1" objects="1" scenarios="1"/>
  <mergeCells count="8">
    <mergeCell ref="A87:B87"/>
    <mergeCell ref="A94:B94"/>
    <mergeCell ref="A84:B84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2" orientation="portrait" r:id="rId1"/>
  <headerFooter>
    <oddHeader>&amp;R
&amp;"標楷體,標準"全&amp;N頁第&amp;P頁
單位：新臺幣元</oddHeader>
    <oddFooter>&amp;C～        ～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"/>
  <sheetViews>
    <sheetView zoomScale="136" zoomScaleNormal="13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265625" defaultRowHeight="17"/>
  <cols>
    <col min="1" max="1" width="2.36328125" style="18" customWidth="1"/>
    <col min="2" max="2" width="18" style="18" customWidth="1"/>
    <col min="3" max="4" width="15" style="3" customWidth="1"/>
    <col min="5" max="5" width="13.90625" style="3" bestFit="1" customWidth="1"/>
    <col min="6" max="6" width="8.453125" style="3" bestFit="1" customWidth="1"/>
    <col min="7" max="7" width="26.90625" style="3" hidden="1" customWidth="1"/>
    <col min="8" max="8" width="26.26953125" style="3" customWidth="1"/>
    <col min="9" max="9" width="8.7265625" style="3"/>
    <col min="10" max="10" width="23.08984375" style="3" customWidth="1"/>
    <col min="11" max="11" width="17.90625" style="3" customWidth="1"/>
    <col min="12" max="16384" width="8.7265625" style="3"/>
  </cols>
  <sheetData>
    <row r="1" spans="1:11">
      <c r="A1" s="216" t="s">
        <v>183</v>
      </c>
      <c r="B1" s="216"/>
      <c r="C1" s="216"/>
      <c r="D1" s="216"/>
      <c r="E1" s="216"/>
      <c r="F1" s="216"/>
      <c r="G1" s="216"/>
    </row>
    <row r="2" spans="1:11">
      <c r="A2" s="216" t="s">
        <v>271</v>
      </c>
      <c r="B2" s="216"/>
      <c r="C2" s="216"/>
      <c r="D2" s="216"/>
      <c r="E2" s="216"/>
      <c r="F2" s="216"/>
      <c r="G2" s="216"/>
    </row>
    <row r="3" spans="1:11" ht="17.5" thickBot="1">
      <c r="A3" s="229" t="s">
        <v>319</v>
      </c>
      <c r="B3" s="229"/>
      <c r="C3" s="229"/>
      <c r="D3" s="229"/>
      <c r="E3" s="229"/>
      <c r="F3" s="229"/>
      <c r="G3" s="229"/>
    </row>
    <row r="4" spans="1:11" ht="24" customHeight="1">
      <c r="A4" s="261" t="s">
        <v>180</v>
      </c>
      <c r="B4" s="262"/>
      <c r="C4" s="265" t="s">
        <v>317</v>
      </c>
      <c r="D4" s="265" t="s">
        <v>66</v>
      </c>
      <c r="E4" s="267" t="s">
        <v>179</v>
      </c>
      <c r="F4" s="268"/>
      <c r="G4" s="41" t="s">
        <v>178</v>
      </c>
    </row>
    <row r="5" spans="1:11" ht="23.15" customHeight="1">
      <c r="A5" s="263"/>
      <c r="B5" s="264"/>
      <c r="C5" s="266"/>
      <c r="D5" s="266"/>
      <c r="E5" s="30" t="s">
        <v>67</v>
      </c>
      <c r="F5" s="31" t="s">
        <v>68</v>
      </c>
      <c r="G5" s="42"/>
      <c r="K5" s="6"/>
    </row>
    <row r="6" spans="1:11" ht="29.5" customHeight="1">
      <c r="A6" s="257" t="s">
        <v>69</v>
      </c>
      <c r="B6" s="258"/>
      <c r="C6" s="34">
        <f>SUM(C7:C9)</f>
        <v>49747540</v>
      </c>
      <c r="D6" s="34">
        <f>SUM(D7:D9)</f>
        <v>50154498</v>
      </c>
      <c r="E6" s="34">
        <f>D6-C6</f>
        <v>406958</v>
      </c>
      <c r="F6" s="35">
        <f>SUM(E6/C6*100)</f>
        <v>0.81804648028827154</v>
      </c>
      <c r="G6" s="137"/>
      <c r="J6" s="6"/>
      <c r="K6" s="6"/>
    </row>
    <row r="7" spans="1:11" ht="29.5" customHeight="1">
      <c r="A7" s="119"/>
      <c r="B7" s="197" t="s">
        <v>261</v>
      </c>
      <c r="C7" s="36">
        <v>39076800</v>
      </c>
      <c r="D7" s="43">
        <v>40314622</v>
      </c>
      <c r="E7" s="34">
        <f t="shared" ref="E7:E9" si="0">D7-C7</f>
        <v>1237822</v>
      </c>
      <c r="F7" s="35">
        <f>SUM(E7/C7*100)</f>
        <v>3.1676647013061459</v>
      </c>
      <c r="G7" s="137"/>
      <c r="J7" s="6"/>
      <c r="K7" s="6"/>
    </row>
    <row r="8" spans="1:11" ht="53.25" customHeight="1">
      <c r="A8" s="119"/>
      <c r="B8" s="197" t="s">
        <v>262</v>
      </c>
      <c r="C8" s="36">
        <v>6655960</v>
      </c>
      <c r="D8" s="37">
        <v>5797719</v>
      </c>
      <c r="E8" s="34">
        <f t="shared" si="0"/>
        <v>-858241</v>
      </c>
      <c r="F8" s="35">
        <f>SUM(E8/C8*100)</f>
        <v>-12.894323283192808</v>
      </c>
      <c r="G8" s="120" t="s">
        <v>323</v>
      </c>
      <c r="J8" s="6"/>
      <c r="K8" s="6"/>
    </row>
    <row r="9" spans="1:11" ht="53.25" customHeight="1">
      <c r="A9" s="118"/>
      <c r="B9" s="197" t="s">
        <v>263</v>
      </c>
      <c r="C9" s="36">
        <v>4014780</v>
      </c>
      <c r="D9" s="34">
        <v>4042157</v>
      </c>
      <c r="E9" s="34">
        <f t="shared" si="0"/>
        <v>27377</v>
      </c>
      <c r="F9" s="35">
        <f>SUM(E9/C9*100)</f>
        <v>0.68190535969592359</v>
      </c>
      <c r="G9" s="137"/>
      <c r="J9" s="6"/>
      <c r="K9" s="6"/>
    </row>
    <row r="10" spans="1:11" ht="35.15" customHeight="1">
      <c r="A10" s="259" t="s">
        <v>70</v>
      </c>
      <c r="B10" s="260"/>
      <c r="C10" s="36">
        <f>SUM(C11:C12)</f>
        <v>53837940</v>
      </c>
      <c r="D10" s="36">
        <f>D11+D12</f>
        <v>44137904</v>
      </c>
      <c r="E10" s="36">
        <f t="shared" ref="E10:E18" si="1">D10-C10</f>
        <v>-9700036</v>
      </c>
      <c r="F10" s="35">
        <f>SUM(E10/C10*100)</f>
        <v>-18.017100951485144</v>
      </c>
      <c r="G10" s="120"/>
      <c r="J10" s="6"/>
      <c r="K10" s="6"/>
    </row>
    <row r="11" spans="1:11" ht="185.25" customHeight="1">
      <c r="A11" s="119"/>
      <c r="B11" s="197" t="s">
        <v>259</v>
      </c>
      <c r="C11" s="36">
        <v>45000000</v>
      </c>
      <c r="D11" s="36">
        <v>37787486</v>
      </c>
      <c r="E11" s="36">
        <f t="shared" si="1"/>
        <v>-7212514</v>
      </c>
      <c r="F11" s="35">
        <f t="shared" ref="F11:F18" si="2">SUM(E11/C11*100)</f>
        <v>-16.027808888888888</v>
      </c>
      <c r="G11" s="156" t="s">
        <v>334</v>
      </c>
      <c r="J11" s="6"/>
      <c r="K11" s="6"/>
    </row>
    <row r="12" spans="1:11" ht="51" customHeight="1">
      <c r="A12" s="97"/>
      <c r="B12" s="197" t="s">
        <v>260</v>
      </c>
      <c r="C12" s="36">
        <v>8837940</v>
      </c>
      <c r="D12" s="36">
        <f>44137904-D11</f>
        <v>6350418</v>
      </c>
      <c r="E12" s="36">
        <f t="shared" si="1"/>
        <v>-2487522</v>
      </c>
      <c r="F12" s="35">
        <f>SUM(E12/C12*100)</f>
        <v>-28.145948037664887</v>
      </c>
      <c r="G12" s="120" t="s">
        <v>326</v>
      </c>
      <c r="J12" s="6"/>
      <c r="K12" s="6"/>
    </row>
    <row r="13" spans="1:11" ht="23.25" customHeight="1">
      <c r="A13" s="259" t="s">
        <v>71</v>
      </c>
      <c r="B13" s="260"/>
      <c r="C13" s="36">
        <f>SUM(C14:C15)</f>
        <v>8871201</v>
      </c>
      <c r="D13" s="36">
        <f>SUM(D14:D15)</f>
        <v>9962232</v>
      </c>
      <c r="E13" s="36">
        <f t="shared" ref="E13:F13" si="3">E14</f>
        <v>421830</v>
      </c>
      <c r="F13" s="38">
        <f t="shared" si="3"/>
        <v>4.8929377705032051</v>
      </c>
      <c r="G13" s="42"/>
      <c r="J13" s="6"/>
      <c r="K13" s="6"/>
    </row>
    <row r="14" spans="1:11" ht="39" customHeight="1">
      <c r="A14" s="119"/>
      <c r="B14" s="197" t="s">
        <v>258</v>
      </c>
      <c r="C14" s="36">
        <f>8871201-C15</f>
        <v>8621201</v>
      </c>
      <c r="D14" s="36">
        <v>9043031</v>
      </c>
      <c r="E14" s="36">
        <f t="shared" si="1"/>
        <v>421830</v>
      </c>
      <c r="F14" s="35">
        <f>SUM(E14/C14*100)</f>
        <v>4.8929377705032051</v>
      </c>
      <c r="G14" s="120"/>
      <c r="J14" s="6"/>
    </row>
    <row r="15" spans="1:11" ht="134.25" customHeight="1">
      <c r="A15" s="97"/>
      <c r="B15" s="197" t="s">
        <v>267</v>
      </c>
      <c r="C15" s="36">
        <v>250000</v>
      </c>
      <c r="D15" s="36">
        <v>919201</v>
      </c>
      <c r="E15" s="36">
        <f t="shared" si="1"/>
        <v>669201</v>
      </c>
      <c r="F15" s="35">
        <f>SUM(E15/C15*100)</f>
        <v>267.68040000000002</v>
      </c>
      <c r="G15" s="120" t="s">
        <v>324</v>
      </c>
      <c r="J15" s="6"/>
    </row>
    <row r="16" spans="1:11" ht="36" customHeight="1">
      <c r="A16" s="259" t="s">
        <v>72</v>
      </c>
      <c r="B16" s="260"/>
      <c r="C16" s="36">
        <f>C17+C18</f>
        <v>29410510</v>
      </c>
      <c r="D16" s="36">
        <f>D17+D18</f>
        <v>77798383</v>
      </c>
      <c r="E16" s="36">
        <f t="shared" si="1"/>
        <v>48387873</v>
      </c>
      <c r="F16" s="35">
        <f t="shared" si="2"/>
        <v>164.52578687006786</v>
      </c>
      <c r="G16" s="155" t="s">
        <v>277</v>
      </c>
      <c r="J16" s="6"/>
    </row>
    <row r="17" spans="1:10" ht="27.65" customHeight="1">
      <c r="A17" s="119"/>
      <c r="B17" s="197" t="s">
        <v>257</v>
      </c>
      <c r="C17" s="36">
        <v>15000000</v>
      </c>
      <c r="D17" s="36">
        <v>23410644</v>
      </c>
      <c r="E17" s="36">
        <f t="shared" si="1"/>
        <v>8410644</v>
      </c>
      <c r="F17" s="35">
        <f t="shared" si="2"/>
        <v>56.070959999999999</v>
      </c>
      <c r="G17" s="156" t="s">
        <v>307</v>
      </c>
      <c r="J17" s="6"/>
    </row>
    <row r="18" spans="1:10" s="168" customFormat="1" ht="409" customHeight="1">
      <c r="A18" s="97"/>
      <c r="B18" s="197" t="s">
        <v>256</v>
      </c>
      <c r="C18" s="36">
        <f>29410510-15000000</f>
        <v>14410510</v>
      </c>
      <c r="D18" s="36">
        <v>54387739</v>
      </c>
      <c r="E18" s="36">
        <f t="shared" si="1"/>
        <v>39977229</v>
      </c>
      <c r="F18" s="35">
        <f t="shared" si="2"/>
        <v>277.41716982952028</v>
      </c>
      <c r="G18" s="198" t="s">
        <v>325</v>
      </c>
      <c r="J18" s="169"/>
    </row>
    <row r="19" spans="1:10" ht="30" customHeight="1">
      <c r="A19" s="259" t="s">
        <v>73</v>
      </c>
      <c r="B19" s="260"/>
      <c r="C19" s="36">
        <f>C20</f>
        <v>20417880</v>
      </c>
      <c r="D19" s="36">
        <f>D20</f>
        <v>20320908</v>
      </c>
      <c r="E19" s="36">
        <f t="shared" ref="E19:F19" si="4">E20</f>
        <v>-96972</v>
      </c>
      <c r="F19" s="35">
        <f t="shared" si="4"/>
        <v>-0.47493667315117927</v>
      </c>
      <c r="G19" s="101"/>
      <c r="J19" s="6"/>
    </row>
    <row r="20" spans="1:10" ht="84" customHeight="1">
      <c r="A20" s="97"/>
      <c r="B20" s="197" t="s">
        <v>255</v>
      </c>
      <c r="C20" s="36">
        <v>20417880</v>
      </c>
      <c r="D20" s="36">
        <v>20320908</v>
      </c>
      <c r="E20" s="36">
        <f>D20-C20</f>
        <v>-96972</v>
      </c>
      <c r="F20" s="35">
        <f>SUM(E20/C20*100)</f>
        <v>-0.47493667315117927</v>
      </c>
      <c r="G20" s="157"/>
      <c r="J20" s="6"/>
    </row>
    <row r="21" spans="1:10" ht="30" customHeight="1" thickBot="1">
      <c r="A21" s="255" t="s">
        <v>254</v>
      </c>
      <c r="B21" s="256"/>
      <c r="C21" s="44">
        <f>SUM(C6+C10+C13+C16+C19)</f>
        <v>162285071</v>
      </c>
      <c r="D21" s="44">
        <f>SUM(D6+D10+D13+D16+D19)</f>
        <v>202373925</v>
      </c>
      <c r="E21" s="45">
        <f>SUM(D21-C21)</f>
        <v>40088854</v>
      </c>
      <c r="F21" s="46">
        <f>SUM(E21/C21*100)</f>
        <v>24.70273682783797</v>
      </c>
      <c r="G21" s="102"/>
      <c r="J21" s="6"/>
    </row>
    <row r="22" spans="1:10" hidden="1">
      <c r="C22" s="121">
        <f>C21-收支餘絀表!C6</f>
        <v>0</v>
      </c>
      <c r="D22" s="121">
        <f>D21-收支餘絀表!D6</f>
        <v>0</v>
      </c>
      <c r="J22" s="6"/>
    </row>
    <row r="23" spans="1:10">
      <c r="J23" s="6"/>
    </row>
    <row r="24" spans="1:10">
      <c r="J24" s="6"/>
    </row>
    <row r="25" spans="1:10">
      <c r="J25" s="6"/>
    </row>
    <row r="26" spans="1:10">
      <c r="J26" s="6"/>
    </row>
    <row r="27" spans="1:10">
      <c r="J27" s="6"/>
    </row>
  </sheetData>
  <sheetProtection algorithmName="SHA-512" hashValue="z1fSpMC60V/zRyXgbFLJ3edoLoSJyeSmbznaM4YWF3AhVTbd5WcK3omSYjjOCX2Fxbd03HJfbepEdeIvF2UHYg==" saltValue="MIZrXtMxqe1tNWbXOjSwAg==" spinCount="100000" sheet="1" objects="1" scenarios="1"/>
  <mergeCells count="13">
    <mergeCell ref="A1:G1"/>
    <mergeCell ref="A4:B5"/>
    <mergeCell ref="C4:C5"/>
    <mergeCell ref="D4:D5"/>
    <mergeCell ref="E4:F4"/>
    <mergeCell ref="A2:G2"/>
    <mergeCell ref="A3:G3"/>
    <mergeCell ref="A21:B21"/>
    <mergeCell ref="A6:B6"/>
    <mergeCell ref="A10:B10"/>
    <mergeCell ref="A13:B13"/>
    <mergeCell ref="A16:B16"/>
    <mergeCell ref="A19:B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C7B4-6E16-4896-B08F-B0B0A953EED6}">
  <sheetPr>
    <pageSetUpPr fitToPage="1"/>
  </sheetPr>
  <dimension ref="A1:L41"/>
  <sheetViews>
    <sheetView zoomScale="142" zoomScaleNormal="14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defaultColWidth="8.7265625" defaultRowHeight="17"/>
  <cols>
    <col min="1" max="1" width="1.90625" style="3" customWidth="1"/>
    <col min="2" max="2" width="21.7265625" style="3" customWidth="1"/>
    <col min="3" max="3" width="14.26953125" style="3" customWidth="1"/>
    <col min="4" max="4" width="14.7265625" style="3" bestFit="1" customWidth="1"/>
    <col min="5" max="5" width="14.6328125" style="3" customWidth="1"/>
    <col min="6" max="6" width="10.08984375" style="3" customWidth="1"/>
    <col min="7" max="7" width="28.453125" style="3" hidden="1" customWidth="1"/>
    <col min="8" max="8" width="13.90625" style="3" bestFit="1" customWidth="1"/>
    <col min="9" max="11" width="11.08984375" style="3" bestFit="1" customWidth="1"/>
    <col min="12" max="16384" width="8.7265625" style="3"/>
  </cols>
  <sheetData>
    <row r="1" spans="1:12" ht="17.5" customHeight="1">
      <c r="A1" s="271" t="s">
        <v>183</v>
      </c>
      <c r="B1" s="271"/>
      <c r="C1" s="271"/>
      <c r="D1" s="271"/>
      <c r="E1" s="271"/>
      <c r="F1" s="271"/>
      <c r="G1" s="271"/>
      <c r="K1" s="6"/>
    </row>
    <row r="2" spans="1:12" ht="17.5" customHeight="1">
      <c r="A2" s="271" t="s">
        <v>272</v>
      </c>
      <c r="B2" s="271"/>
      <c r="C2" s="271"/>
      <c r="D2" s="271"/>
      <c r="E2" s="271"/>
      <c r="F2" s="271"/>
      <c r="G2" s="271"/>
      <c r="K2" s="6"/>
    </row>
    <row r="3" spans="1:12" ht="17.5" customHeight="1" thickBot="1">
      <c r="A3" s="272" t="s">
        <v>320</v>
      </c>
      <c r="B3" s="272"/>
      <c r="C3" s="272"/>
      <c r="D3" s="272"/>
      <c r="E3" s="272"/>
      <c r="F3" s="272"/>
      <c r="G3" s="272"/>
      <c r="K3" s="6"/>
    </row>
    <row r="4" spans="1:12">
      <c r="A4" s="273" t="s">
        <v>74</v>
      </c>
      <c r="B4" s="274"/>
      <c r="C4" s="277" t="s">
        <v>65</v>
      </c>
      <c r="D4" s="277" t="s">
        <v>66</v>
      </c>
      <c r="E4" s="279" t="s">
        <v>75</v>
      </c>
      <c r="F4" s="279"/>
      <c r="G4" s="280" t="s">
        <v>76</v>
      </c>
      <c r="K4" s="6"/>
    </row>
    <row r="5" spans="1:12">
      <c r="A5" s="275"/>
      <c r="B5" s="276"/>
      <c r="C5" s="278"/>
      <c r="D5" s="278"/>
      <c r="E5" s="183" t="s">
        <v>77</v>
      </c>
      <c r="F5" s="183" t="s">
        <v>78</v>
      </c>
      <c r="G5" s="281"/>
      <c r="K5" s="6"/>
      <c r="L5" s="182"/>
    </row>
    <row r="6" spans="1:12" ht="21.75" customHeight="1">
      <c r="A6" s="48" t="s">
        <v>79</v>
      </c>
      <c r="B6" s="49"/>
      <c r="C6" s="53">
        <f>SUM(C7:C11)</f>
        <v>742200</v>
      </c>
      <c r="D6" s="53">
        <f>SUM(D7:D11)</f>
        <v>599896</v>
      </c>
      <c r="E6" s="33">
        <f>D6-C6</f>
        <v>-142304</v>
      </c>
      <c r="F6" s="56">
        <f>E6/C6*100</f>
        <v>-19.173268660738348</v>
      </c>
      <c r="G6" s="134"/>
      <c r="K6" s="6"/>
    </row>
    <row r="7" spans="1:12" ht="21.75" customHeight="1">
      <c r="A7" s="127"/>
      <c r="B7" s="27" t="s">
        <v>185</v>
      </c>
      <c r="C7" s="53">
        <v>0</v>
      </c>
      <c r="D7" s="7">
        <v>0</v>
      </c>
      <c r="E7" s="33">
        <f t="shared" ref="E7:E37" si="0">D7-C7</f>
        <v>0</v>
      </c>
      <c r="F7" s="56" t="e">
        <f t="shared" ref="F7:F36" si="1">E7/C7*100</f>
        <v>#DIV/0!</v>
      </c>
      <c r="G7" s="134"/>
      <c r="K7" s="6"/>
      <c r="L7" s="39"/>
    </row>
    <row r="8" spans="1:12" ht="93.75" customHeight="1">
      <c r="A8" s="126"/>
      <c r="B8" s="27" t="s">
        <v>186</v>
      </c>
      <c r="C8" s="53">
        <v>310200</v>
      </c>
      <c r="D8" s="7">
        <v>224896</v>
      </c>
      <c r="E8" s="33">
        <f t="shared" si="0"/>
        <v>-85304</v>
      </c>
      <c r="F8" s="56">
        <f t="shared" si="1"/>
        <v>-27.499677627337206</v>
      </c>
      <c r="G8" s="158" t="s">
        <v>327</v>
      </c>
      <c r="K8" s="6"/>
    </row>
    <row r="9" spans="1:12" ht="36.75" customHeight="1">
      <c r="A9" s="126"/>
      <c r="B9" s="25" t="s">
        <v>184</v>
      </c>
      <c r="C9" s="53">
        <v>0</v>
      </c>
      <c r="D9" s="7">
        <v>0</v>
      </c>
      <c r="E9" s="33">
        <f t="shared" si="0"/>
        <v>0</v>
      </c>
      <c r="F9" s="56" t="e">
        <f t="shared" si="1"/>
        <v>#DIV/0!</v>
      </c>
      <c r="G9" s="158"/>
      <c r="K9" s="6"/>
    </row>
    <row r="10" spans="1:12" ht="34.5" customHeight="1">
      <c r="A10" s="126"/>
      <c r="B10" s="25" t="s">
        <v>264</v>
      </c>
      <c r="C10" s="53">
        <v>0</v>
      </c>
      <c r="D10" s="7">
        <v>0</v>
      </c>
      <c r="E10" s="33">
        <f t="shared" si="0"/>
        <v>0</v>
      </c>
      <c r="F10" s="56" t="e">
        <f t="shared" si="1"/>
        <v>#DIV/0!</v>
      </c>
      <c r="G10" s="135"/>
      <c r="K10" s="6"/>
    </row>
    <row r="11" spans="1:12" ht="88.5" customHeight="1">
      <c r="A11" s="26"/>
      <c r="B11" s="27" t="s">
        <v>187</v>
      </c>
      <c r="C11" s="53">
        <v>432000</v>
      </c>
      <c r="D11" s="7">
        <v>375000</v>
      </c>
      <c r="E11" s="33">
        <f t="shared" si="0"/>
        <v>-57000</v>
      </c>
      <c r="F11" s="56">
        <f t="shared" si="1"/>
        <v>-13.194444444444445</v>
      </c>
      <c r="G11" s="158" t="s">
        <v>328</v>
      </c>
      <c r="K11" s="6"/>
    </row>
    <row r="12" spans="1:12" ht="28.5" customHeight="1">
      <c r="A12" s="24" t="s">
        <v>80</v>
      </c>
      <c r="B12" s="20"/>
      <c r="C12" s="53">
        <f>SUM(C13:C17)</f>
        <v>22573443</v>
      </c>
      <c r="D12" s="53">
        <f>SUM(D13:D17)</f>
        <v>22371347</v>
      </c>
      <c r="E12" s="33">
        <f t="shared" si="0"/>
        <v>-202096</v>
      </c>
      <c r="F12" s="56">
        <f t="shared" si="1"/>
        <v>-0.89528212422004039</v>
      </c>
      <c r="G12" s="135"/>
      <c r="K12" s="6"/>
    </row>
    <row r="13" spans="1:12" ht="39.75" customHeight="1">
      <c r="A13" s="127"/>
      <c r="B13" s="27" t="s">
        <v>185</v>
      </c>
      <c r="C13" s="53">
        <v>13544806</v>
      </c>
      <c r="D13" s="7">
        <v>14477093</v>
      </c>
      <c r="E13" s="33">
        <f t="shared" si="0"/>
        <v>932287</v>
      </c>
      <c r="F13" s="56">
        <f t="shared" si="1"/>
        <v>6.8829852564887233</v>
      </c>
      <c r="G13" s="135"/>
      <c r="K13" s="6"/>
    </row>
    <row r="14" spans="1:12" ht="39" customHeight="1">
      <c r="A14" s="126"/>
      <c r="B14" s="51" t="s">
        <v>188</v>
      </c>
      <c r="C14" s="53">
        <v>4433060</v>
      </c>
      <c r="D14" s="7">
        <v>4161998</v>
      </c>
      <c r="E14" s="33">
        <f t="shared" si="0"/>
        <v>-271062</v>
      </c>
      <c r="F14" s="56">
        <f t="shared" si="1"/>
        <v>-6.1145574388796904</v>
      </c>
      <c r="G14" s="158"/>
      <c r="K14" s="6"/>
    </row>
    <row r="15" spans="1:12" s="182" customFormat="1" ht="245.15" customHeight="1">
      <c r="A15" s="125"/>
      <c r="B15" s="52" t="s">
        <v>189</v>
      </c>
      <c r="C15" s="113">
        <v>1434000</v>
      </c>
      <c r="D15" s="54">
        <v>1641952</v>
      </c>
      <c r="E15" s="33">
        <f t="shared" si="0"/>
        <v>207952</v>
      </c>
      <c r="F15" s="56">
        <f t="shared" si="1"/>
        <v>14.501534170153418</v>
      </c>
      <c r="G15" s="158" t="s">
        <v>329</v>
      </c>
      <c r="H15" s="115"/>
      <c r="I15" s="115"/>
      <c r="J15" s="116"/>
      <c r="K15" s="116"/>
      <c r="L15" s="3"/>
    </row>
    <row r="16" spans="1:12" ht="51" customHeight="1">
      <c r="A16" s="124"/>
      <c r="B16" s="51" t="s">
        <v>184</v>
      </c>
      <c r="C16" s="53">
        <v>534132</v>
      </c>
      <c r="D16" s="7">
        <v>723248</v>
      </c>
      <c r="E16" s="33">
        <f t="shared" si="0"/>
        <v>189116</v>
      </c>
      <c r="F16" s="56">
        <f>E16/C16*100</f>
        <v>35.406229171815205</v>
      </c>
      <c r="G16" s="158" t="s">
        <v>299</v>
      </c>
      <c r="K16" s="6"/>
    </row>
    <row r="17" spans="1:12" s="39" customFormat="1" ht="39" customHeight="1">
      <c r="A17" s="58"/>
      <c r="B17" s="51" t="s">
        <v>190</v>
      </c>
      <c r="C17" s="53">
        <v>2627445</v>
      </c>
      <c r="D17" s="7">
        <v>1367056</v>
      </c>
      <c r="E17" s="33">
        <f t="shared" si="0"/>
        <v>-1260389</v>
      </c>
      <c r="F17" s="56">
        <f t="shared" ref="F17:F23" si="2">E17/C17*100</f>
        <v>-47.970138290240136</v>
      </c>
      <c r="G17" s="158" t="s">
        <v>330</v>
      </c>
      <c r="J17" s="3"/>
      <c r="K17" s="6"/>
      <c r="L17" s="3"/>
    </row>
    <row r="18" spans="1:12" ht="31.5" customHeight="1">
      <c r="A18" s="48" t="s">
        <v>82</v>
      </c>
      <c r="B18" s="49"/>
      <c r="C18" s="98">
        <f>SUM(C19:C23)</f>
        <v>69612989</v>
      </c>
      <c r="D18" s="98">
        <f>SUM(D19:D23)</f>
        <v>67265743</v>
      </c>
      <c r="E18" s="33">
        <f t="shared" si="0"/>
        <v>-2347246</v>
      </c>
      <c r="F18" s="56">
        <f t="shared" si="2"/>
        <v>-3.3718506182804475</v>
      </c>
      <c r="G18" s="134"/>
      <c r="K18" s="6"/>
    </row>
    <row r="19" spans="1:12" ht="31.5" customHeight="1">
      <c r="A19" s="123"/>
      <c r="B19" s="51" t="s">
        <v>185</v>
      </c>
      <c r="C19" s="98">
        <v>49674640</v>
      </c>
      <c r="D19" s="99">
        <v>50643964</v>
      </c>
      <c r="E19" s="33">
        <f t="shared" si="0"/>
        <v>969324</v>
      </c>
      <c r="F19" s="56">
        <f t="shared" si="2"/>
        <v>1.9513457973726636</v>
      </c>
      <c r="G19" s="134" t="s">
        <v>81</v>
      </c>
      <c r="K19" s="6"/>
    </row>
    <row r="20" spans="1:12" ht="360.75" customHeight="1">
      <c r="A20" s="123"/>
      <c r="B20" s="52" t="s">
        <v>186</v>
      </c>
      <c r="C20" s="98">
        <v>15765488</v>
      </c>
      <c r="D20" s="99">
        <f>13344189-38220</f>
        <v>13305969</v>
      </c>
      <c r="E20" s="33">
        <f t="shared" si="0"/>
        <v>-2459519</v>
      </c>
      <c r="F20" s="56">
        <f t="shared" si="2"/>
        <v>-15.600652513896177</v>
      </c>
      <c r="G20" s="158" t="s">
        <v>339</v>
      </c>
      <c r="K20" s="6"/>
    </row>
    <row r="21" spans="1:12" ht="30" customHeight="1">
      <c r="A21" s="124"/>
      <c r="B21" s="51" t="s">
        <v>189</v>
      </c>
      <c r="C21" s="98">
        <v>40000</v>
      </c>
      <c r="D21" s="99">
        <v>28000</v>
      </c>
      <c r="E21" s="33">
        <f t="shared" si="0"/>
        <v>-12000</v>
      </c>
      <c r="F21" s="56">
        <f t="shared" si="2"/>
        <v>-30</v>
      </c>
      <c r="G21" s="158" t="s">
        <v>331</v>
      </c>
      <c r="K21" s="6"/>
    </row>
    <row r="22" spans="1:12" ht="51.75" customHeight="1">
      <c r="A22" s="124"/>
      <c r="B22" s="51" t="s">
        <v>184</v>
      </c>
      <c r="C22" s="98">
        <v>2190056</v>
      </c>
      <c r="D22" s="99">
        <v>1757038</v>
      </c>
      <c r="E22" s="33">
        <f t="shared" si="0"/>
        <v>-433018</v>
      </c>
      <c r="F22" s="56">
        <f t="shared" si="2"/>
        <v>-19.772005829987911</v>
      </c>
      <c r="G22" s="158" t="s">
        <v>299</v>
      </c>
      <c r="K22" s="6"/>
    </row>
    <row r="23" spans="1:12" ht="30" customHeight="1">
      <c r="A23" s="40"/>
      <c r="B23" s="52" t="s">
        <v>190</v>
      </c>
      <c r="C23" s="98">
        <v>1942805</v>
      </c>
      <c r="D23" s="99">
        <v>1530772</v>
      </c>
      <c r="E23" s="33">
        <f t="shared" si="0"/>
        <v>-412033</v>
      </c>
      <c r="F23" s="56">
        <f t="shared" si="2"/>
        <v>-21.208150071674716</v>
      </c>
      <c r="G23" s="158" t="s">
        <v>335</v>
      </c>
      <c r="K23" s="6"/>
    </row>
    <row r="24" spans="1:12" ht="39" customHeight="1">
      <c r="A24" s="181" t="s">
        <v>108</v>
      </c>
      <c r="B24" s="177"/>
      <c r="C24" s="178">
        <v>1732000</v>
      </c>
      <c r="D24" s="178">
        <v>1367477</v>
      </c>
      <c r="E24" s="179">
        <f t="shared" si="0"/>
        <v>-364523</v>
      </c>
      <c r="F24" s="180">
        <f t="shared" si="1"/>
        <v>-21.046362586605081</v>
      </c>
      <c r="G24" s="158" t="s">
        <v>340</v>
      </c>
      <c r="K24" s="6"/>
    </row>
    <row r="25" spans="1:12" ht="31.5" customHeight="1">
      <c r="A25" s="48" t="s">
        <v>83</v>
      </c>
      <c r="B25" s="49"/>
      <c r="C25" s="98">
        <f>SUM(C27:C32)</f>
        <v>52476868</v>
      </c>
      <c r="D25" s="98">
        <f>SUM(D27:D32)</f>
        <v>47974322</v>
      </c>
      <c r="E25" s="33">
        <f t="shared" si="0"/>
        <v>-4502546</v>
      </c>
      <c r="F25" s="56">
        <f t="shared" si="1"/>
        <v>-8.5800585507503992</v>
      </c>
      <c r="G25" s="135"/>
      <c r="K25" s="6"/>
    </row>
    <row r="26" spans="1:12" ht="31.5" customHeight="1">
      <c r="A26" s="123"/>
      <c r="B26" s="51" t="s">
        <v>191</v>
      </c>
      <c r="C26" s="98">
        <f>SUM(C27:C31)</f>
        <v>47476284</v>
      </c>
      <c r="D26" s="98">
        <f t="shared" ref="D26" si="3">SUM(D27:D31)</f>
        <v>42914440</v>
      </c>
      <c r="E26" s="33">
        <f t="shared" si="0"/>
        <v>-4561844</v>
      </c>
      <c r="F26" s="56">
        <f t="shared" si="1"/>
        <v>-9.6086795672550949</v>
      </c>
      <c r="G26" s="159"/>
      <c r="K26" s="6"/>
    </row>
    <row r="27" spans="1:12" ht="50.25" customHeight="1">
      <c r="A27" s="124"/>
      <c r="B27" s="50" t="s">
        <v>192</v>
      </c>
      <c r="C27" s="98">
        <v>7640000</v>
      </c>
      <c r="D27" s="98">
        <v>5418505</v>
      </c>
      <c r="E27" s="33">
        <f t="shared" si="0"/>
        <v>-2221495</v>
      </c>
      <c r="F27" s="56">
        <f t="shared" si="1"/>
        <v>-29.077159685863872</v>
      </c>
      <c r="G27" s="158" t="s">
        <v>336</v>
      </c>
      <c r="K27" s="6"/>
    </row>
    <row r="28" spans="1:12" ht="31.5" customHeight="1">
      <c r="A28" s="124"/>
      <c r="B28" s="50" t="s">
        <v>193</v>
      </c>
      <c r="C28" s="98">
        <v>38392379</v>
      </c>
      <c r="D28" s="98">
        <f>36643670+38220</f>
        <v>36681890</v>
      </c>
      <c r="E28" s="33">
        <f t="shared" si="0"/>
        <v>-1710489</v>
      </c>
      <c r="F28" s="56">
        <f>E28/C28*100</f>
        <v>-4.4552826486735819</v>
      </c>
      <c r="G28" s="158"/>
      <c r="K28" s="6"/>
    </row>
    <row r="29" spans="1:12" ht="151.5" customHeight="1">
      <c r="A29" s="123"/>
      <c r="B29" s="51" t="s">
        <v>194</v>
      </c>
      <c r="C29" s="98">
        <v>766800</v>
      </c>
      <c r="D29" s="98">
        <v>172566</v>
      </c>
      <c r="E29" s="33">
        <f t="shared" si="0"/>
        <v>-594234</v>
      </c>
      <c r="F29" s="56">
        <f>E29/C29*100</f>
        <v>-77.495305164319248</v>
      </c>
      <c r="G29" s="158" t="s">
        <v>337</v>
      </c>
      <c r="K29" s="6"/>
    </row>
    <row r="30" spans="1:12" ht="51" customHeight="1">
      <c r="A30" s="124"/>
      <c r="B30" s="51" t="s">
        <v>195</v>
      </c>
      <c r="C30" s="32">
        <v>300000</v>
      </c>
      <c r="D30" s="32">
        <v>230966</v>
      </c>
      <c r="E30" s="33">
        <f t="shared" si="0"/>
        <v>-69034</v>
      </c>
      <c r="F30" s="100">
        <f>E30/C30*100</f>
        <v>-23.011333333333333</v>
      </c>
      <c r="G30" s="158" t="s">
        <v>299</v>
      </c>
      <c r="K30" s="6"/>
    </row>
    <row r="31" spans="1:12" ht="34.5" customHeight="1">
      <c r="A31" s="124"/>
      <c r="B31" s="52" t="s">
        <v>196</v>
      </c>
      <c r="C31" s="98">
        <v>377105</v>
      </c>
      <c r="D31" s="98">
        <v>410513</v>
      </c>
      <c r="E31" s="33">
        <f t="shared" si="0"/>
        <v>33408</v>
      </c>
      <c r="F31" s="56">
        <f t="shared" si="1"/>
        <v>8.8590710809986604</v>
      </c>
      <c r="G31" s="160"/>
      <c r="K31" s="6"/>
    </row>
    <row r="32" spans="1:12" ht="36" customHeight="1">
      <c r="A32" s="123"/>
      <c r="B32" s="52" t="s">
        <v>197</v>
      </c>
      <c r="C32" s="98">
        <v>5000584</v>
      </c>
      <c r="D32" s="98">
        <v>5059882</v>
      </c>
      <c r="E32" s="33">
        <f t="shared" si="0"/>
        <v>59298</v>
      </c>
      <c r="F32" s="56">
        <f t="shared" si="1"/>
        <v>1.1858214960492615</v>
      </c>
      <c r="G32" s="158"/>
      <c r="K32" s="6"/>
    </row>
    <row r="33" spans="1:11" ht="116.25" customHeight="1">
      <c r="A33" s="40"/>
      <c r="B33" s="52" t="s">
        <v>306</v>
      </c>
      <c r="C33" s="98">
        <v>1071244</v>
      </c>
      <c r="D33" s="98">
        <v>1348829</v>
      </c>
      <c r="E33" s="33">
        <f t="shared" si="0"/>
        <v>277585</v>
      </c>
      <c r="F33" s="56">
        <f t="shared" si="1"/>
        <v>25.912397175620121</v>
      </c>
      <c r="G33" s="158" t="s">
        <v>338</v>
      </c>
      <c r="K33" s="6"/>
    </row>
    <row r="34" spans="1:11" ht="28" customHeight="1">
      <c r="A34" s="48" t="s">
        <v>84</v>
      </c>
      <c r="B34" s="49"/>
      <c r="C34" s="98">
        <f>SUM(C35:C36)</f>
        <v>30175519</v>
      </c>
      <c r="D34" s="98">
        <f>SUM(D35:D36)</f>
        <v>30678474</v>
      </c>
      <c r="E34" s="33">
        <f t="shared" si="0"/>
        <v>502955</v>
      </c>
      <c r="F34" s="56">
        <f t="shared" si="1"/>
        <v>1.6667650355906056</v>
      </c>
      <c r="G34" s="161"/>
      <c r="K34" s="6"/>
    </row>
    <row r="35" spans="1:11" ht="28" customHeight="1">
      <c r="A35" s="122"/>
      <c r="B35" s="51" t="s">
        <v>199</v>
      </c>
      <c r="C35" s="98">
        <v>0</v>
      </c>
      <c r="D35" s="98">
        <v>0</v>
      </c>
      <c r="E35" s="33">
        <f t="shared" si="0"/>
        <v>0</v>
      </c>
      <c r="F35" s="56" t="e">
        <f t="shared" si="1"/>
        <v>#DIV/0!</v>
      </c>
      <c r="G35" s="134"/>
      <c r="K35" s="6"/>
    </row>
    <row r="36" spans="1:11" ht="32.25" customHeight="1">
      <c r="A36" s="123"/>
      <c r="B36" s="51" t="s">
        <v>265</v>
      </c>
      <c r="C36" s="98">
        <v>30175519</v>
      </c>
      <c r="D36" s="98">
        <v>30678474</v>
      </c>
      <c r="E36" s="33">
        <f t="shared" si="0"/>
        <v>502955</v>
      </c>
      <c r="F36" s="56">
        <f t="shared" si="1"/>
        <v>1.6667650355906056</v>
      </c>
      <c r="G36" s="162"/>
      <c r="K36" s="6"/>
    </row>
    <row r="37" spans="1:11" ht="28" customHeight="1" thickBot="1">
      <c r="A37" s="269" t="s">
        <v>198</v>
      </c>
      <c r="B37" s="270"/>
      <c r="C37" s="55">
        <f>SUM(C6+C12+C18+C24+C25+C33+C34)</f>
        <v>178384263</v>
      </c>
      <c r="D37" s="55">
        <f>SUM(D6+D12+D18+D24+D25+D33+D34)</f>
        <v>171606088</v>
      </c>
      <c r="E37" s="154">
        <f t="shared" si="0"/>
        <v>-6778175</v>
      </c>
      <c r="F37" s="57">
        <f>SUM(E37/C37*100)</f>
        <v>-3.7997606324723834</v>
      </c>
      <c r="G37" s="136"/>
      <c r="H37" s="121"/>
      <c r="K37" s="6"/>
    </row>
    <row r="38" spans="1:11" hidden="1">
      <c r="C38" s="121">
        <f>C37-收支餘絀表!C13</f>
        <v>0</v>
      </c>
      <c r="D38" s="121">
        <f>D37-收支餘絀表!D13</f>
        <v>0</v>
      </c>
      <c r="K38" s="6"/>
    </row>
    <row r="39" spans="1:11">
      <c r="K39" s="6"/>
    </row>
    <row r="40" spans="1:11">
      <c r="K40" s="6"/>
    </row>
    <row r="41" spans="1:11">
      <c r="K41" s="6"/>
    </row>
  </sheetData>
  <sheetProtection algorithmName="SHA-512" hashValue="s10w5tWEmBxxD21JVztgUvOv1zNy+0tTlFmPj0HQOC/htUEEYDYVyIWYMVeucAwGw8CWBarqXQikqUNOkNmS6Q==" saltValue="vrBAYyZ/CrYxMJHJgnWQ+w==" spinCount="100000" sheet="1" objects="1" scenarios="1"/>
  <mergeCells count="9">
    <mergeCell ref="A37:B37"/>
    <mergeCell ref="A1:G1"/>
    <mergeCell ref="A2:G2"/>
    <mergeCell ref="A3:G3"/>
    <mergeCell ref="A4:B5"/>
    <mergeCell ref="C4:C5"/>
    <mergeCell ref="D4:D5"/>
    <mergeCell ref="E4:F4"/>
    <mergeCell ref="G4:G5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scale="95" fitToHeight="3" orientation="portrait" r:id="rId1"/>
  <headerFooter>
    <oddHeader>&amp;R
&amp;"標楷體,標準"全&amp;N頁第&amp;P頁
單位：新臺幣元</oddHeader>
    <oddFooter>&amp;C～   　　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0D92-2794-45E7-B3A7-836C2AFE34B8}">
  <dimension ref="A1:C351"/>
  <sheetViews>
    <sheetView workbookViewId="0">
      <selection activeCell="B4" sqref="B4"/>
    </sheetView>
  </sheetViews>
  <sheetFormatPr defaultColWidth="9" defaultRowHeight="17"/>
  <cols>
    <col min="1" max="1" width="20.08984375" style="3" bestFit="1" customWidth="1"/>
    <col min="2" max="2" width="56.36328125" style="3" bestFit="1" customWidth="1"/>
    <col min="3" max="3" width="20.08984375" style="3" bestFit="1" customWidth="1"/>
    <col min="4" max="16384" width="9" style="3"/>
  </cols>
  <sheetData>
    <row r="1" spans="1:3" s="206" customFormat="1">
      <c r="A1" s="216" t="s">
        <v>343</v>
      </c>
      <c r="B1" s="216"/>
      <c r="C1" s="216"/>
    </row>
    <row r="2" spans="1:3" s="206" customFormat="1">
      <c r="A2" s="216" t="s">
        <v>344</v>
      </c>
      <c r="B2" s="216"/>
      <c r="C2" s="216"/>
    </row>
    <row r="3" spans="1:3" s="206" customFormat="1" ht="17.5" thickBot="1">
      <c r="A3" s="216" t="s">
        <v>345</v>
      </c>
      <c r="B3" s="216"/>
      <c r="C3" s="216"/>
    </row>
    <row r="4" spans="1:3" s="2" customFormat="1">
      <c r="A4" s="209" t="s">
        <v>346</v>
      </c>
      <c r="B4" s="210" t="s">
        <v>347</v>
      </c>
      <c r="C4" s="207" t="s">
        <v>348</v>
      </c>
    </row>
    <row r="5" spans="1:3">
      <c r="A5" s="10"/>
      <c r="B5" s="4" t="s">
        <v>349</v>
      </c>
      <c r="C5" s="211"/>
    </row>
    <row r="6" spans="1:3">
      <c r="A6" s="212">
        <v>120000</v>
      </c>
      <c r="B6" s="4" t="s">
        <v>1</v>
      </c>
      <c r="C6" s="211"/>
    </row>
    <row r="7" spans="1:3">
      <c r="A7" s="212">
        <v>120000</v>
      </c>
      <c r="B7" s="4" t="s">
        <v>350</v>
      </c>
      <c r="C7" s="211"/>
    </row>
    <row r="8" spans="1:3">
      <c r="A8" s="212">
        <v>120000</v>
      </c>
      <c r="B8" s="4" t="s">
        <v>351</v>
      </c>
      <c r="C8" s="211"/>
    </row>
    <row r="9" spans="1:3">
      <c r="A9" s="10"/>
      <c r="B9" s="4" t="s">
        <v>352</v>
      </c>
      <c r="C9" s="211"/>
    </row>
    <row r="10" spans="1:3">
      <c r="A10" s="212">
        <v>1963567823</v>
      </c>
      <c r="B10" s="4" t="s">
        <v>2</v>
      </c>
      <c r="C10" s="211"/>
    </row>
    <row r="11" spans="1:3">
      <c r="A11" s="212">
        <v>666402</v>
      </c>
      <c r="B11" s="4" t="s">
        <v>353</v>
      </c>
      <c r="C11" s="211"/>
    </row>
    <row r="12" spans="1:3">
      <c r="A12" s="212">
        <v>619666</v>
      </c>
      <c r="B12" s="4" t="s">
        <v>354</v>
      </c>
      <c r="C12" s="211"/>
    </row>
    <row r="13" spans="1:3">
      <c r="A13" s="212">
        <v>46736</v>
      </c>
      <c r="B13" s="4" t="s">
        <v>355</v>
      </c>
      <c r="C13" s="211"/>
    </row>
    <row r="14" spans="1:3">
      <c r="A14" s="212">
        <v>577877897</v>
      </c>
      <c r="B14" s="4" t="s">
        <v>356</v>
      </c>
      <c r="C14" s="211"/>
    </row>
    <row r="15" spans="1:3">
      <c r="A15" s="212">
        <v>2369</v>
      </c>
      <c r="B15" s="4" t="s">
        <v>357</v>
      </c>
      <c r="C15" s="211"/>
    </row>
    <row r="16" spans="1:3">
      <c r="A16" s="212">
        <v>9431</v>
      </c>
      <c r="B16" s="4" t="s">
        <v>358</v>
      </c>
      <c r="C16" s="211"/>
    </row>
    <row r="17" spans="1:3">
      <c r="A17" s="212">
        <v>133122609</v>
      </c>
      <c r="B17" s="4" t="s">
        <v>359</v>
      </c>
      <c r="C17" s="211"/>
    </row>
    <row r="18" spans="1:3">
      <c r="A18" s="212">
        <v>298930</v>
      </c>
      <c r="B18" s="4" t="s">
        <v>360</v>
      </c>
      <c r="C18" s="211"/>
    </row>
    <row r="19" spans="1:3">
      <c r="A19" s="212">
        <v>306117</v>
      </c>
      <c r="B19" s="4" t="s">
        <v>361</v>
      </c>
      <c r="C19" s="211"/>
    </row>
    <row r="20" spans="1:3">
      <c r="A20" s="212">
        <v>70822029</v>
      </c>
      <c r="B20" s="4" t="s">
        <v>362</v>
      </c>
      <c r="C20" s="211"/>
    </row>
    <row r="21" spans="1:3">
      <c r="A21" s="212">
        <v>68352</v>
      </c>
      <c r="B21" s="4" t="s">
        <v>363</v>
      </c>
      <c r="C21" s="211"/>
    </row>
    <row r="22" spans="1:3">
      <c r="A22" s="212">
        <v>7702</v>
      </c>
      <c r="B22" s="4" t="s">
        <v>364</v>
      </c>
      <c r="C22" s="211"/>
    </row>
    <row r="23" spans="1:3">
      <c r="A23" s="212">
        <v>8266</v>
      </c>
      <c r="B23" s="4" t="s">
        <v>365</v>
      </c>
      <c r="C23" s="211"/>
    </row>
    <row r="24" spans="1:3">
      <c r="A24" s="212">
        <v>290102</v>
      </c>
      <c r="B24" s="4" t="s">
        <v>366</v>
      </c>
      <c r="C24" s="211"/>
    </row>
    <row r="25" spans="1:3">
      <c r="A25" s="212">
        <v>436099</v>
      </c>
      <c r="B25" s="4" t="s">
        <v>367</v>
      </c>
      <c r="C25" s="211"/>
    </row>
    <row r="26" spans="1:3">
      <c r="A26" s="212">
        <v>129801</v>
      </c>
      <c r="B26" s="4" t="s">
        <v>368</v>
      </c>
      <c r="C26" s="211"/>
    </row>
    <row r="27" spans="1:3">
      <c r="A27" s="212">
        <v>3346</v>
      </c>
      <c r="B27" s="4" t="s">
        <v>369</v>
      </c>
      <c r="C27" s="211"/>
    </row>
    <row r="28" spans="1:3">
      <c r="A28" s="212">
        <v>1171164</v>
      </c>
      <c r="B28" s="4" t="s">
        <v>370</v>
      </c>
      <c r="C28" s="211"/>
    </row>
    <row r="29" spans="1:3">
      <c r="A29" s="212">
        <v>1270620</v>
      </c>
      <c r="B29" s="4" t="s">
        <v>371</v>
      </c>
      <c r="C29" s="211"/>
    </row>
    <row r="30" spans="1:3">
      <c r="A30" s="212">
        <v>6429208</v>
      </c>
      <c r="B30" s="4" t="s">
        <v>372</v>
      </c>
      <c r="C30" s="211"/>
    </row>
    <row r="31" spans="1:3">
      <c r="A31" s="212">
        <v>523228</v>
      </c>
      <c r="B31" s="4" t="s">
        <v>373</v>
      </c>
      <c r="C31" s="211"/>
    </row>
    <row r="32" spans="1:3">
      <c r="A32" s="212">
        <v>717452</v>
      </c>
      <c r="B32" s="4" t="s">
        <v>374</v>
      </c>
      <c r="C32" s="211"/>
    </row>
    <row r="33" spans="1:3">
      <c r="A33" s="212">
        <v>2459941</v>
      </c>
      <c r="B33" s="4" t="s">
        <v>375</v>
      </c>
      <c r="C33" s="211"/>
    </row>
    <row r="34" spans="1:3">
      <c r="A34" s="212">
        <v>6076</v>
      </c>
      <c r="B34" s="4" t="s">
        <v>376</v>
      </c>
      <c r="C34" s="211"/>
    </row>
    <row r="35" spans="1:3">
      <c r="A35" s="212">
        <v>1372769</v>
      </c>
      <c r="B35" s="4" t="s">
        <v>377</v>
      </c>
      <c r="C35" s="211"/>
    </row>
    <row r="36" spans="1:3">
      <c r="A36" s="212">
        <v>356170870</v>
      </c>
      <c r="B36" s="4" t="s">
        <v>378</v>
      </c>
      <c r="C36" s="211"/>
    </row>
    <row r="37" spans="1:3">
      <c r="A37" s="212">
        <v>2251416</v>
      </c>
      <c r="B37" s="4" t="s">
        <v>379</v>
      </c>
      <c r="C37" s="211"/>
    </row>
    <row r="38" spans="1:3">
      <c r="A38" s="212">
        <v>1384416927</v>
      </c>
      <c r="B38" s="4" t="s">
        <v>380</v>
      </c>
      <c r="C38" s="211"/>
    </row>
    <row r="39" spans="1:3">
      <c r="A39" s="212">
        <v>29900000</v>
      </c>
      <c r="B39" s="4" t="s">
        <v>381</v>
      </c>
      <c r="C39" s="211"/>
    </row>
    <row r="40" spans="1:3">
      <c r="A40" s="212">
        <v>150000000</v>
      </c>
      <c r="B40" s="4" t="s">
        <v>382</v>
      </c>
      <c r="C40" s="211"/>
    </row>
    <row r="41" spans="1:3">
      <c r="A41" s="212">
        <v>9585580</v>
      </c>
      <c r="B41" s="4" t="s">
        <v>383</v>
      </c>
      <c r="C41" s="211"/>
    </row>
    <row r="42" spans="1:3">
      <c r="A42" s="212">
        <v>8262256</v>
      </c>
      <c r="B42" s="4" t="s">
        <v>384</v>
      </c>
      <c r="C42" s="211"/>
    </row>
    <row r="43" spans="1:3">
      <c r="A43" s="212">
        <v>52730000</v>
      </c>
      <c r="B43" s="4" t="s">
        <v>385</v>
      </c>
      <c r="C43" s="211"/>
    </row>
    <row r="44" spans="1:3">
      <c r="A44" s="212">
        <v>1170000</v>
      </c>
      <c r="B44" s="4" t="s">
        <v>386</v>
      </c>
      <c r="C44" s="211"/>
    </row>
    <row r="45" spans="1:3">
      <c r="A45" s="212">
        <v>146410000</v>
      </c>
      <c r="B45" s="4" t="s">
        <v>387</v>
      </c>
      <c r="C45" s="211"/>
    </row>
    <row r="46" spans="1:3">
      <c r="A46" s="212">
        <v>69979091</v>
      </c>
      <c r="B46" s="4" t="s">
        <v>388</v>
      </c>
      <c r="C46" s="211"/>
    </row>
    <row r="47" spans="1:3">
      <c r="A47" s="212">
        <v>53900000</v>
      </c>
      <c r="B47" s="4" t="s">
        <v>389</v>
      </c>
      <c r="C47" s="211"/>
    </row>
    <row r="48" spans="1:3">
      <c r="A48" s="212">
        <v>688990000</v>
      </c>
      <c r="B48" s="4" t="s">
        <v>390</v>
      </c>
      <c r="C48" s="211"/>
    </row>
    <row r="49" spans="1:3">
      <c r="A49" s="212">
        <v>29000000</v>
      </c>
      <c r="B49" s="4" t="s">
        <v>391</v>
      </c>
      <c r="C49" s="211"/>
    </row>
    <row r="50" spans="1:3">
      <c r="A50" s="212">
        <v>26400000</v>
      </c>
      <c r="B50" s="4" t="s">
        <v>392</v>
      </c>
      <c r="C50" s="211"/>
    </row>
    <row r="51" spans="1:3">
      <c r="A51" s="212">
        <v>74590000</v>
      </c>
      <c r="B51" s="4" t="s">
        <v>393</v>
      </c>
      <c r="C51" s="211"/>
    </row>
    <row r="52" spans="1:3">
      <c r="A52" s="212">
        <v>43500000</v>
      </c>
      <c r="B52" s="4" t="s">
        <v>394</v>
      </c>
      <c r="C52" s="211"/>
    </row>
    <row r="53" spans="1:3">
      <c r="A53" s="212">
        <v>606597</v>
      </c>
      <c r="B53" s="4" t="s">
        <v>395</v>
      </c>
      <c r="C53" s="211"/>
    </row>
    <row r="54" spans="1:3">
      <c r="A54" s="212">
        <v>36934</v>
      </c>
      <c r="B54" s="4" t="s">
        <v>396</v>
      </c>
      <c r="C54" s="211"/>
    </row>
    <row r="55" spans="1:3">
      <c r="A55" s="212">
        <v>2306</v>
      </c>
      <c r="B55" s="4" t="s">
        <v>397</v>
      </c>
      <c r="C55" s="211"/>
    </row>
    <row r="56" spans="1:3">
      <c r="A56" s="212">
        <v>567357</v>
      </c>
      <c r="B56" s="4" t="s">
        <v>398</v>
      </c>
      <c r="C56" s="211"/>
    </row>
    <row r="57" spans="1:3">
      <c r="A57" s="212">
        <v>26851668</v>
      </c>
      <c r="B57" s="4" t="s">
        <v>399</v>
      </c>
      <c r="C57" s="211"/>
    </row>
    <row r="58" spans="1:3">
      <c r="A58" s="212">
        <v>11566582</v>
      </c>
      <c r="B58" s="4" t="s">
        <v>400</v>
      </c>
      <c r="C58" s="211"/>
    </row>
    <row r="59" spans="1:3">
      <c r="A59" s="212">
        <v>11119597</v>
      </c>
      <c r="B59" s="4" t="s">
        <v>401</v>
      </c>
      <c r="C59" s="211"/>
    </row>
    <row r="60" spans="1:3">
      <c r="A60" s="212">
        <v>446985</v>
      </c>
      <c r="B60" s="4" t="s">
        <v>402</v>
      </c>
      <c r="C60" s="211"/>
    </row>
    <row r="61" spans="1:3">
      <c r="A61" s="212">
        <v>15285086</v>
      </c>
      <c r="B61" s="4" t="s">
        <v>403</v>
      </c>
      <c r="C61" s="211"/>
    </row>
    <row r="62" spans="1:3">
      <c r="A62" s="212">
        <v>141942</v>
      </c>
      <c r="B62" s="4" t="s">
        <v>404</v>
      </c>
      <c r="C62" s="211"/>
    </row>
    <row r="63" spans="1:3">
      <c r="A63" s="212">
        <v>201000</v>
      </c>
      <c r="B63" s="4" t="s">
        <v>405</v>
      </c>
      <c r="C63" s="211"/>
    </row>
    <row r="64" spans="1:3">
      <c r="A64" s="212">
        <v>4800</v>
      </c>
      <c r="B64" s="4" t="s">
        <v>406</v>
      </c>
      <c r="C64" s="211"/>
    </row>
    <row r="65" spans="1:3">
      <c r="A65" s="212">
        <v>132000</v>
      </c>
      <c r="B65" s="4" t="s">
        <v>407</v>
      </c>
      <c r="C65" s="211"/>
    </row>
    <row r="66" spans="1:3">
      <c r="A66" s="212">
        <v>120000</v>
      </c>
      <c r="B66" s="4" t="s">
        <v>408</v>
      </c>
      <c r="C66" s="211"/>
    </row>
    <row r="67" spans="1:3">
      <c r="A67" s="10"/>
      <c r="B67" s="4" t="s">
        <v>409</v>
      </c>
      <c r="C67" s="213">
        <v>315858</v>
      </c>
    </row>
    <row r="68" spans="1:3">
      <c r="A68" s="212">
        <v>102024</v>
      </c>
      <c r="B68" s="4" t="s">
        <v>410</v>
      </c>
      <c r="C68" s="211"/>
    </row>
    <row r="69" spans="1:3">
      <c r="A69" s="212">
        <v>68979</v>
      </c>
      <c r="B69" s="4" t="s">
        <v>411</v>
      </c>
      <c r="C69" s="211"/>
    </row>
    <row r="70" spans="1:3">
      <c r="A70" s="212">
        <v>50899</v>
      </c>
      <c r="B70" s="4" t="s">
        <v>412</v>
      </c>
      <c r="C70" s="211"/>
    </row>
    <row r="71" spans="1:3">
      <c r="A71" s="212">
        <v>14915197</v>
      </c>
      <c r="B71" s="4" t="s">
        <v>413</v>
      </c>
      <c r="C71" s="211"/>
    </row>
    <row r="72" spans="1:3">
      <c r="A72" s="212">
        <v>6045</v>
      </c>
      <c r="B72" s="4" t="s">
        <v>414</v>
      </c>
      <c r="C72" s="211"/>
    </row>
    <row r="73" spans="1:3">
      <c r="A73" s="10"/>
      <c r="B73" s="4" t="s">
        <v>415</v>
      </c>
      <c r="C73" s="211"/>
    </row>
    <row r="74" spans="1:3">
      <c r="A74" s="212">
        <v>50612</v>
      </c>
      <c r="B74" s="4" t="s">
        <v>3</v>
      </c>
      <c r="C74" s="211"/>
    </row>
    <row r="75" spans="1:3">
      <c r="A75" s="212">
        <v>50612</v>
      </c>
      <c r="B75" s="4" t="s">
        <v>416</v>
      </c>
      <c r="C75" s="211"/>
    </row>
    <row r="76" spans="1:3">
      <c r="A76" s="212">
        <v>20612</v>
      </c>
      <c r="B76" s="4" t="s">
        <v>417</v>
      </c>
      <c r="C76" s="211"/>
    </row>
    <row r="77" spans="1:3">
      <c r="A77" s="212">
        <v>30000</v>
      </c>
      <c r="B77" s="4" t="s">
        <v>418</v>
      </c>
      <c r="C77" s="211"/>
    </row>
    <row r="78" spans="1:3">
      <c r="A78" s="212">
        <v>117223526</v>
      </c>
      <c r="B78" s="4" t="s">
        <v>419</v>
      </c>
      <c r="C78" s="211"/>
    </row>
    <row r="79" spans="1:3">
      <c r="A79" s="212">
        <v>117223526</v>
      </c>
      <c r="B79" s="4" t="s">
        <v>420</v>
      </c>
      <c r="C79" s="211"/>
    </row>
    <row r="80" spans="1:3">
      <c r="A80" s="212">
        <v>964457</v>
      </c>
      <c r="B80" s="4" t="s">
        <v>421</v>
      </c>
      <c r="C80" s="211"/>
    </row>
    <row r="81" spans="1:3">
      <c r="A81" s="212">
        <v>1158000</v>
      </c>
      <c r="B81" s="4" t="s">
        <v>422</v>
      </c>
      <c r="C81" s="211"/>
    </row>
    <row r="82" spans="1:3">
      <c r="A82" s="212">
        <v>29156069</v>
      </c>
      <c r="B82" s="4" t="s">
        <v>423</v>
      </c>
      <c r="C82" s="211"/>
    </row>
    <row r="83" spans="1:3">
      <c r="A83" s="10"/>
      <c r="B83" s="4" t="s">
        <v>424</v>
      </c>
      <c r="C83" s="211"/>
    </row>
    <row r="84" spans="1:3">
      <c r="A84" s="212">
        <v>23626500</v>
      </c>
      <c r="B84" s="4" t="s">
        <v>425</v>
      </c>
      <c r="C84" s="211"/>
    </row>
    <row r="85" spans="1:3">
      <c r="A85" s="212">
        <v>13661500</v>
      </c>
      <c r="B85" s="4" t="s">
        <v>426</v>
      </c>
      <c r="C85" s="211"/>
    </row>
    <row r="86" spans="1:3">
      <c r="A86" s="212">
        <v>23352000</v>
      </c>
      <c r="B86" s="4" t="s">
        <v>427</v>
      </c>
      <c r="C86" s="211"/>
    </row>
    <row r="87" spans="1:3">
      <c r="A87" s="212">
        <v>9330000</v>
      </c>
      <c r="B87" s="4" t="s">
        <v>428</v>
      </c>
      <c r="C87" s="211"/>
    </row>
    <row r="88" spans="1:3">
      <c r="A88" s="10"/>
      <c r="B88" s="4" t="s">
        <v>429</v>
      </c>
      <c r="C88" s="211"/>
    </row>
    <row r="89" spans="1:3">
      <c r="A89" s="10"/>
      <c r="B89" s="4" t="s">
        <v>430</v>
      </c>
      <c r="C89" s="211"/>
    </row>
    <row r="90" spans="1:3">
      <c r="A90" s="10"/>
      <c r="B90" s="4" t="s">
        <v>431</v>
      </c>
      <c r="C90" s="211"/>
    </row>
    <row r="91" spans="1:3">
      <c r="A91" s="212">
        <v>15975000</v>
      </c>
      <c r="B91" s="4" t="s">
        <v>432</v>
      </c>
      <c r="C91" s="211"/>
    </row>
    <row r="92" spans="1:3">
      <c r="A92" s="212">
        <v>13716744</v>
      </c>
      <c r="B92" s="4" t="s">
        <v>4</v>
      </c>
      <c r="C92" s="211"/>
    </row>
    <row r="93" spans="1:3">
      <c r="A93" s="212">
        <v>136398</v>
      </c>
      <c r="B93" s="4" t="s">
        <v>433</v>
      </c>
      <c r="C93" s="211"/>
    </row>
    <row r="94" spans="1:3">
      <c r="A94" s="212">
        <v>94125</v>
      </c>
      <c r="B94" s="4" t="s">
        <v>434</v>
      </c>
      <c r="C94" s="211"/>
    </row>
    <row r="95" spans="1:3">
      <c r="A95" s="212">
        <v>2000000</v>
      </c>
      <c r="B95" s="4" t="s">
        <v>435</v>
      </c>
      <c r="C95" s="211"/>
    </row>
    <row r="96" spans="1:3">
      <c r="A96" s="212">
        <v>2000000</v>
      </c>
      <c r="B96" s="4" t="s">
        <v>436</v>
      </c>
      <c r="C96" s="211"/>
    </row>
    <row r="97" spans="1:3">
      <c r="A97" s="212">
        <v>250000</v>
      </c>
      <c r="B97" s="4" t="s">
        <v>437</v>
      </c>
      <c r="C97" s="211"/>
    </row>
    <row r="98" spans="1:3">
      <c r="A98" s="212">
        <v>200000</v>
      </c>
      <c r="B98" s="4" t="s">
        <v>438</v>
      </c>
      <c r="C98" s="211"/>
    </row>
    <row r="99" spans="1:3">
      <c r="A99" s="212">
        <v>2000000</v>
      </c>
      <c r="B99" s="4" t="s">
        <v>439</v>
      </c>
      <c r="C99" s="211"/>
    </row>
    <row r="100" spans="1:3">
      <c r="A100" s="212">
        <v>2467221</v>
      </c>
      <c r="B100" s="4" t="s">
        <v>440</v>
      </c>
      <c r="C100" s="211"/>
    </row>
    <row r="101" spans="1:3">
      <c r="A101" s="212">
        <v>569000</v>
      </c>
      <c r="B101" s="4" t="s">
        <v>441</v>
      </c>
      <c r="C101" s="211"/>
    </row>
    <row r="102" spans="1:3">
      <c r="A102" s="212">
        <v>700000</v>
      </c>
      <c r="B102" s="4" t="s">
        <v>442</v>
      </c>
      <c r="C102" s="211"/>
    </row>
    <row r="103" spans="1:3">
      <c r="A103" s="212">
        <v>1000000</v>
      </c>
      <c r="B103" s="4" t="s">
        <v>443</v>
      </c>
      <c r="C103" s="211"/>
    </row>
    <row r="104" spans="1:3">
      <c r="A104" s="212">
        <v>100000</v>
      </c>
      <c r="B104" s="4" t="s">
        <v>444</v>
      </c>
      <c r="C104" s="211"/>
    </row>
    <row r="105" spans="1:3">
      <c r="A105" s="212">
        <v>1200000</v>
      </c>
      <c r="B105" s="4" t="s">
        <v>445</v>
      </c>
      <c r="C105" s="211"/>
    </row>
    <row r="106" spans="1:3">
      <c r="A106" s="212">
        <v>1000000</v>
      </c>
      <c r="B106" s="4" t="s">
        <v>446</v>
      </c>
      <c r="C106" s="211"/>
    </row>
    <row r="107" spans="1:3">
      <c r="A107" s="212">
        <v>11525756</v>
      </c>
      <c r="B107" s="4" t="s">
        <v>447</v>
      </c>
      <c r="C107" s="211"/>
    </row>
    <row r="108" spans="1:3">
      <c r="A108" s="212">
        <v>11525756</v>
      </c>
      <c r="B108" s="4" t="s">
        <v>448</v>
      </c>
      <c r="C108" s="211"/>
    </row>
    <row r="109" spans="1:3">
      <c r="A109" s="212">
        <v>202143777</v>
      </c>
      <c r="B109" s="4" t="s">
        <v>449</v>
      </c>
      <c r="C109" s="211"/>
    </row>
    <row r="110" spans="1:3">
      <c r="A110" s="212">
        <v>202143777</v>
      </c>
      <c r="B110" s="4" t="s">
        <v>450</v>
      </c>
      <c r="C110" s="211"/>
    </row>
    <row r="111" spans="1:3">
      <c r="A111" s="212">
        <v>202143777</v>
      </c>
      <c r="B111" s="4" t="s">
        <v>451</v>
      </c>
      <c r="C111" s="211"/>
    </row>
    <row r="112" spans="1:3">
      <c r="A112" s="212">
        <v>132299508</v>
      </c>
      <c r="B112" s="4" t="s">
        <v>6</v>
      </c>
      <c r="C112" s="211"/>
    </row>
    <row r="113" spans="1:3">
      <c r="A113" s="212">
        <v>60963487</v>
      </c>
      <c r="B113" s="4" t="s">
        <v>452</v>
      </c>
      <c r="C113" s="211"/>
    </row>
    <row r="114" spans="1:3">
      <c r="A114" s="212">
        <v>17078125</v>
      </c>
      <c r="B114" s="4" t="s">
        <v>453</v>
      </c>
      <c r="C114" s="211"/>
    </row>
    <row r="115" spans="1:3">
      <c r="A115" s="212">
        <v>4298315</v>
      </c>
      <c r="B115" s="4" t="s">
        <v>454</v>
      </c>
      <c r="C115" s="211"/>
    </row>
    <row r="116" spans="1:3">
      <c r="A116" s="212">
        <v>3373483</v>
      </c>
      <c r="B116" s="4" t="s">
        <v>455</v>
      </c>
      <c r="C116" s="211"/>
    </row>
    <row r="117" spans="1:3">
      <c r="A117" s="212">
        <v>7980660</v>
      </c>
      <c r="B117" s="4" t="s">
        <v>456</v>
      </c>
      <c r="C117" s="211"/>
    </row>
    <row r="118" spans="1:3">
      <c r="A118" s="212">
        <v>13769939</v>
      </c>
      <c r="B118" s="4" t="s">
        <v>457</v>
      </c>
      <c r="C118" s="211"/>
    </row>
    <row r="119" spans="1:3">
      <c r="A119" s="212">
        <v>6179500</v>
      </c>
      <c r="B119" s="4" t="s">
        <v>458</v>
      </c>
      <c r="C119" s="211"/>
    </row>
    <row r="120" spans="1:3">
      <c r="A120" s="212">
        <v>227988</v>
      </c>
      <c r="B120" s="4" t="s">
        <v>459</v>
      </c>
      <c r="C120" s="211"/>
    </row>
    <row r="121" spans="1:3">
      <c r="A121" s="212">
        <v>4726907</v>
      </c>
      <c r="B121" s="4" t="s">
        <v>460</v>
      </c>
      <c r="C121" s="211"/>
    </row>
    <row r="122" spans="1:3">
      <c r="A122" s="212">
        <v>158332</v>
      </c>
      <c r="B122" s="4" t="s">
        <v>461</v>
      </c>
      <c r="C122" s="211"/>
    </row>
    <row r="123" spans="1:3">
      <c r="A123" s="212">
        <v>583529</v>
      </c>
      <c r="B123" s="4" t="s">
        <v>462</v>
      </c>
      <c r="C123" s="211"/>
    </row>
    <row r="124" spans="1:3">
      <c r="A124" s="212">
        <v>2566080</v>
      </c>
      <c r="B124" s="4" t="s">
        <v>463</v>
      </c>
      <c r="C124" s="211"/>
    </row>
    <row r="125" spans="1:3">
      <c r="A125" s="212">
        <v>20629</v>
      </c>
      <c r="B125" s="4" t="s">
        <v>464</v>
      </c>
      <c r="C125" s="211"/>
    </row>
    <row r="126" spans="1:3">
      <c r="A126" s="212">
        <v>71336021</v>
      </c>
      <c r="B126" s="4" t="s">
        <v>465</v>
      </c>
      <c r="C126" s="211"/>
    </row>
    <row r="127" spans="1:3">
      <c r="A127" s="212">
        <v>1204183</v>
      </c>
      <c r="B127" s="4" t="s">
        <v>453</v>
      </c>
      <c r="C127" s="211"/>
    </row>
    <row r="128" spans="1:3">
      <c r="A128" s="212">
        <v>2158587</v>
      </c>
      <c r="B128" s="4" t="s">
        <v>454</v>
      </c>
      <c r="C128" s="211"/>
    </row>
    <row r="129" spans="1:3">
      <c r="A129" s="212">
        <v>1321640</v>
      </c>
      <c r="B129" s="4" t="s">
        <v>455</v>
      </c>
      <c r="C129" s="211"/>
    </row>
    <row r="130" spans="1:3">
      <c r="A130" s="212">
        <v>2182519</v>
      </c>
      <c r="B130" s="4" t="s">
        <v>456</v>
      </c>
      <c r="C130" s="211"/>
    </row>
    <row r="131" spans="1:3">
      <c r="A131" s="212">
        <v>9655067</v>
      </c>
      <c r="B131" s="4" t="s">
        <v>462</v>
      </c>
      <c r="C131" s="211"/>
    </row>
    <row r="132" spans="1:3">
      <c r="A132" s="212">
        <v>9367774</v>
      </c>
      <c r="B132" s="4" t="s">
        <v>457</v>
      </c>
      <c r="C132" s="211"/>
    </row>
    <row r="133" spans="1:3">
      <c r="A133" s="212">
        <v>828937</v>
      </c>
      <c r="B133" s="4" t="s">
        <v>458</v>
      </c>
      <c r="C133" s="211"/>
    </row>
    <row r="134" spans="1:3">
      <c r="A134" s="212">
        <v>5072366</v>
      </c>
      <c r="B134" s="4" t="s">
        <v>459</v>
      </c>
      <c r="C134" s="211"/>
    </row>
    <row r="135" spans="1:3">
      <c r="A135" s="212">
        <v>1790381</v>
      </c>
      <c r="B135" s="4" t="s">
        <v>460</v>
      </c>
      <c r="C135" s="211"/>
    </row>
    <row r="136" spans="1:3">
      <c r="A136" s="212">
        <v>20132031</v>
      </c>
      <c r="B136" s="4" t="s">
        <v>463</v>
      </c>
      <c r="C136" s="211"/>
    </row>
    <row r="137" spans="1:3">
      <c r="A137" s="212">
        <v>3697935</v>
      </c>
      <c r="B137" s="4" t="s">
        <v>466</v>
      </c>
      <c r="C137" s="211"/>
    </row>
    <row r="138" spans="1:3">
      <c r="A138" s="212">
        <v>416076</v>
      </c>
      <c r="B138" s="4" t="s">
        <v>467</v>
      </c>
      <c r="C138" s="211"/>
    </row>
    <row r="139" spans="1:3">
      <c r="A139" s="212">
        <v>1466637</v>
      </c>
      <c r="B139" s="4" t="s">
        <v>468</v>
      </c>
      <c r="C139" s="211"/>
    </row>
    <row r="140" spans="1:3">
      <c r="A140" s="212">
        <v>203171</v>
      </c>
      <c r="B140" s="4" t="s">
        <v>469</v>
      </c>
      <c r="C140" s="211"/>
    </row>
    <row r="141" spans="1:3">
      <c r="A141" s="212">
        <v>81708</v>
      </c>
      <c r="B141" s="4" t="s">
        <v>461</v>
      </c>
      <c r="C141" s="211"/>
    </row>
    <row r="142" spans="1:3">
      <c r="A142" s="212">
        <v>7425533</v>
      </c>
      <c r="B142" s="4" t="s">
        <v>470</v>
      </c>
      <c r="C142" s="211"/>
    </row>
    <row r="143" spans="1:3">
      <c r="A143" s="212">
        <v>2380659</v>
      </c>
      <c r="B143" s="4" t="s">
        <v>471</v>
      </c>
      <c r="C143" s="211"/>
    </row>
    <row r="144" spans="1:3">
      <c r="A144" s="212">
        <v>42693</v>
      </c>
      <c r="B144" s="4" t="s">
        <v>472</v>
      </c>
      <c r="C144" s="211"/>
    </row>
    <row r="145" spans="1:3">
      <c r="A145" s="212">
        <v>147719</v>
      </c>
      <c r="B145" s="4" t="s">
        <v>473</v>
      </c>
      <c r="C145" s="211"/>
    </row>
    <row r="146" spans="1:3">
      <c r="A146" s="212">
        <v>59600</v>
      </c>
      <c r="B146" s="4" t="s">
        <v>474</v>
      </c>
      <c r="C146" s="211"/>
    </row>
    <row r="147" spans="1:3">
      <c r="A147" s="212">
        <v>105629</v>
      </c>
      <c r="B147" s="4" t="s">
        <v>475</v>
      </c>
      <c r="C147" s="211"/>
    </row>
    <row r="148" spans="1:3">
      <c r="A148" s="212">
        <v>572487</v>
      </c>
      <c r="B148" s="4" t="s">
        <v>476</v>
      </c>
      <c r="C148" s="211"/>
    </row>
    <row r="149" spans="1:3">
      <c r="A149" s="212">
        <v>1003189</v>
      </c>
      <c r="B149" s="4" t="s">
        <v>477</v>
      </c>
      <c r="C149" s="211"/>
    </row>
    <row r="150" spans="1:3">
      <c r="A150" s="212">
        <v>19500</v>
      </c>
      <c r="B150" s="4" t="s">
        <v>464</v>
      </c>
      <c r="C150" s="211"/>
    </row>
    <row r="151" spans="1:3">
      <c r="A151" s="212">
        <v>2706500</v>
      </c>
      <c r="B151" s="4" t="s">
        <v>7</v>
      </c>
      <c r="C151" s="211"/>
    </row>
    <row r="152" spans="1:3">
      <c r="A152" s="212">
        <v>2662900</v>
      </c>
      <c r="B152" s="4" t="s">
        <v>478</v>
      </c>
      <c r="C152" s="211"/>
    </row>
    <row r="153" spans="1:3">
      <c r="A153" s="212">
        <v>2425260</v>
      </c>
      <c r="B153" s="4" t="s">
        <v>479</v>
      </c>
      <c r="C153" s="211"/>
    </row>
    <row r="154" spans="1:3">
      <c r="A154" s="212">
        <v>95205</v>
      </c>
      <c r="B154" s="4" t="s">
        <v>480</v>
      </c>
      <c r="C154" s="211"/>
    </row>
    <row r="155" spans="1:3">
      <c r="A155" s="212">
        <v>142435</v>
      </c>
      <c r="B155" s="4" t="s">
        <v>481</v>
      </c>
      <c r="C155" s="211"/>
    </row>
    <row r="156" spans="1:3">
      <c r="A156" s="212">
        <v>43600</v>
      </c>
      <c r="B156" s="4" t="s">
        <v>482</v>
      </c>
      <c r="C156" s="211"/>
    </row>
    <row r="157" spans="1:3">
      <c r="A157" s="212">
        <v>21600176</v>
      </c>
      <c r="B157" s="4" t="s">
        <v>8</v>
      </c>
      <c r="C157" s="211"/>
    </row>
    <row r="158" spans="1:3">
      <c r="A158" s="212">
        <v>751200</v>
      </c>
      <c r="B158" s="4" t="s">
        <v>483</v>
      </c>
      <c r="C158" s="211"/>
    </row>
    <row r="159" spans="1:3">
      <c r="A159" s="212">
        <v>233865</v>
      </c>
      <c r="B159" s="4" t="s">
        <v>484</v>
      </c>
      <c r="C159" s="211"/>
    </row>
    <row r="160" spans="1:3">
      <c r="A160" s="212">
        <v>20615111</v>
      </c>
      <c r="B160" s="4" t="s">
        <v>485</v>
      </c>
      <c r="C160" s="211"/>
    </row>
    <row r="161" spans="1:3">
      <c r="A161" s="212">
        <v>150012</v>
      </c>
      <c r="B161" s="4" t="s">
        <v>472</v>
      </c>
      <c r="C161" s="211"/>
    </row>
    <row r="162" spans="1:3">
      <c r="A162" s="212">
        <v>48353</v>
      </c>
      <c r="B162" s="4" t="s">
        <v>473</v>
      </c>
      <c r="C162" s="211"/>
    </row>
    <row r="163" spans="1:3">
      <c r="A163" s="212">
        <v>16652075</v>
      </c>
      <c r="B163" s="4" t="s">
        <v>471</v>
      </c>
      <c r="C163" s="211"/>
    </row>
    <row r="164" spans="1:3">
      <c r="A164" s="212">
        <v>653857</v>
      </c>
      <c r="B164" s="4" t="s">
        <v>469</v>
      </c>
      <c r="C164" s="211"/>
    </row>
    <row r="165" spans="1:3">
      <c r="A165" s="212">
        <v>499117</v>
      </c>
      <c r="B165" s="4" t="s">
        <v>475</v>
      </c>
      <c r="C165" s="211"/>
    </row>
    <row r="166" spans="1:3">
      <c r="A166" s="212">
        <v>151616</v>
      </c>
      <c r="B166" s="4" t="s">
        <v>474</v>
      </c>
      <c r="C166" s="211"/>
    </row>
    <row r="167" spans="1:3">
      <c r="A167" s="212">
        <v>286030</v>
      </c>
      <c r="B167" s="4" t="s">
        <v>486</v>
      </c>
      <c r="C167" s="211"/>
    </row>
    <row r="168" spans="1:3">
      <c r="A168" s="212">
        <v>1003704</v>
      </c>
      <c r="B168" s="4" t="s">
        <v>477</v>
      </c>
      <c r="C168" s="211"/>
    </row>
    <row r="169" spans="1:3">
      <c r="A169" s="212">
        <v>81901</v>
      </c>
      <c r="B169" s="4" t="s">
        <v>487</v>
      </c>
      <c r="C169" s="211"/>
    </row>
    <row r="170" spans="1:3">
      <c r="A170" s="212">
        <v>126565</v>
      </c>
      <c r="B170" s="4" t="s">
        <v>464</v>
      </c>
      <c r="C170" s="211"/>
    </row>
    <row r="171" spans="1:3">
      <c r="A171" s="212">
        <v>20904</v>
      </c>
      <c r="B171" s="4" t="s">
        <v>488</v>
      </c>
      <c r="C171" s="211"/>
    </row>
    <row r="172" spans="1:3">
      <c r="A172" s="212">
        <v>607980</v>
      </c>
      <c r="B172" s="4" t="s">
        <v>463</v>
      </c>
      <c r="C172" s="211"/>
    </row>
    <row r="173" spans="1:3">
      <c r="A173" s="212">
        <v>235851</v>
      </c>
      <c r="B173" s="4" t="s">
        <v>466</v>
      </c>
      <c r="C173" s="211"/>
    </row>
    <row r="174" spans="1:3">
      <c r="A174" s="212">
        <v>57370</v>
      </c>
      <c r="B174" s="4" t="s">
        <v>470</v>
      </c>
      <c r="C174" s="211"/>
    </row>
    <row r="175" spans="1:3">
      <c r="A175" s="212">
        <v>39776</v>
      </c>
      <c r="B175" s="4" t="s">
        <v>476</v>
      </c>
      <c r="C175" s="211"/>
    </row>
    <row r="176" spans="1:3">
      <c r="A176" s="212">
        <v>330000</v>
      </c>
      <c r="B176" s="4" t="s">
        <v>9</v>
      </c>
      <c r="C176" s="211"/>
    </row>
    <row r="177" spans="1:3">
      <c r="A177" s="212">
        <v>30000</v>
      </c>
      <c r="B177" s="4" t="s">
        <v>489</v>
      </c>
      <c r="C177" s="211"/>
    </row>
    <row r="178" spans="1:3">
      <c r="A178" s="212">
        <v>300000</v>
      </c>
      <c r="B178" s="4" t="s">
        <v>490</v>
      </c>
      <c r="C178" s="211"/>
    </row>
    <row r="179" spans="1:3">
      <c r="A179" s="212">
        <v>116020669</v>
      </c>
      <c r="B179" s="4" t="s">
        <v>491</v>
      </c>
      <c r="C179" s="211"/>
    </row>
    <row r="180" spans="1:3">
      <c r="A180" s="212">
        <v>856700</v>
      </c>
      <c r="B180" s="4" t="s">
        <v>492</v>
      </c>
      <c r="C180" s="211"/>
    </row>
    <row r="181" spans="1:3">
      <c r="A181" s="212">
        <v>856700</v>
      </c>
      <c r="B181" s="4" t="s">
        <v>493</v>
      </c>
      <c r="C181" s="211"/>
    </row>
    <row r="182" spans="1:3">
      <c r="A182" s="212">
        <v>51000</v>
      </c>
      <c r="B182" s="4" t="s">
        <v>456</v>
      </c>
      <c r="C182" s="211"/>
    </row>
    <row r="183" spans="1:3">
      <c r="A183" s="212">
        <v>365700</v>
      </c>
      <c r="B183" s="4" t="s">
        <v>453</v>
      </c>
      <c r="C183" s="211"/>
    </row>
    <row r="184" spans="1:3">
      <c r="A184" s="212">
        <v>248000</v>
      </c>
      <c r="B184" s="4" t="s">
        <v>463</v>
      </c>
      <c r="C184" s="211"/>
    </row>
    <row r="185" spans="1:3">
      <c r="A185" s="212">
        <v>192000</v>
      </c>
      <c r="B185" s="4" t="s">
        <v>494</v>
      </c>
      <c r="C185" s="211"/>
    </row>
    <row r="186" spans="1:3">
      <c r="A186" s="10"/>
      <c r="B186" s="4" t="s">
        <v>495</v>
      </c>
      <c r="C186" s="211"/>
    </row>
    <row r="187" spans="1:3">
      <c r="A187" s="10"/>
      <c r="B187" s="4" t="s">
        <v>496</v>
      </c>
      <c r="C187" s="211"/>
    </row>
    <row r="188" spans="1:3">
      <c r="A188" s="212">
        <v>2609013459</v>
      </c>
      <c r="B188" s="208" t="s">
        <v>497</v>
      </c>
      <c r="C188" s="211"/>
    </row>
    <row r="189" spans="1:3">
      <c r="A189" s="10"/>
      <c r="B189" s="4" t="s">
        <v>498</v>
      </c>
      <c r="C189" s="211"/>
    </row>
    <row r="190" spans="1:3">
      <c r="A190" s="10"/>
      <c r="B190" s="4" t="s">
        <v>11</v>
      </c>
      <c r="C190" s="213">
        <v>13625001</v>
      </c>
    </row>
    <row r="191" spans="1:3">
      <c r="A191" s="10"/>
      <c r="B191" s="4" t="s">
        <v>499</v>
      </c>
      <c r="C191" s="213">
        <v>13625001</v>
      </c>
    </row>
    <row r="192" spans="1:3">
      <c r="A192" s="10"/>
      <c r="B192" s="4" t="s">
        <v>500</v>
      </c>
      <c r="C192" s="213">
        <v>7138867</v>
      </c>
    </row>
    <row r="193" spans="1:3">
      <c r="A193" s="10"/>
      <c r="B193" s="4" t="s">
        <v>501</v>
      </c>
      <c r="C193" s="213">
        <v>855648</v>
      </c>
    </row>
    <row r="194" spans="1:3">
      <c r="A194" s="10"/>
      <c r="B194" s="4" t="s">
        <v>502</v>
      </c>
      <c r="C194" s="213">
        <v>4891229</v>
      </c>
    </row>
    <row r="195" spans="1:3">
      <c r="A195" s="10"/>
      <c r="B195" s="4" t="s">
        <v>503</v>
      </c>
      <c r="C195" s="213">
        <v>739257</v>
      </c>
    </row>
    <row r="196" spans="1:3">
      <c r="A196" s="10"/>
      <c r="B196" s="4" t="s">
        <v>12</v>
      </c>
      <c r="C196" s="213">
        <v>22710249</v>
      </c>
    </row>
    <row r="197" spans="1:3">
      <c r="A197" s="10"/>
      <c r="B197" s="4" t="s">
        <v>504</v>
      </c>
      <c r="C197" s="213">
        <v>22710249</v>
      </c>
    </row>
    <row r="198" spans="1:3">
      <c r="A198" s="10"/>
      <c r="B198" s="4" t="s">
        <v>505</v>
      </c>
      <c r="C198" s="213">
        <v>492961</v>
      </c>
    </row>
    <row r="199" spans="1:3">
      <c r="A199" s="10"/>
      <c r="B199" s="4" t="s">
        <v>506</v>
      </c>
      <c r="C199" s="213">
        <v>129000</v>
      </c>
    </row>
    <row r="200" spans="1:3">
      <c r="A200" s="10"/>
      <c r="B200" s="4" t="s">
        <v>507</v>
      </c>
      <c r="C200" s="213">
        <v>280638</v>
      </c>
    </row>
    <row r="201" spans="1:3">
      <c r="A201" s="10"/>
      <c r="B201" s="4" t="s">
        <v>508</v>
      </c>
      <c r="C201" s="213">
        <v>21807650</v>
      </c>
    </row>
    <row r="202" spans="1:3">
      <c r="A202" s="10"/>
      <c r="B202" s="4" t="s">
        <v>13</v>
      </c>
      <c r="C202" s="213">
        <v>34857819</v>
      </c>
    </row>
    <row r="203" spans="1:3">
      <c r="A203" s="10"/>
      <c r="B203" s="4" t="s">
        <v>509</v>
      </c>
      <c r="C203" s="213">
        <v>16362913</v>
      </c>
    </row>
    <row r="204" spans="1:3">
      <c r="A204" s="10"/>
      <c r="B204" s="4" t="s">
        <v>510</v>
      </c>
      <c r="C204" s="213">
        <v>683921</v>
      </c>
    </row>
    <row r="205" spans="1:3">
      <c r="A205" s="10"/>
      <c r="B205" s="4" t="s">
        <v>511</v>
      </c>
      <c r="C205" s="213">
        <v>529551</v>
      </c>
    </row>
    <row r="206" spans="1:3">
      <c r="A206" s="10"/>
      <c r="B206" s="4" t="s">
        <v>512</v>
      </c>
      <c r="C206" s="213">
        <v>347828</v>
      </c>
    </row>
    <row r="207" spans="1:3">
      <c r="A207" s="10"/>
      <c r="B207" s="4" t="s">
        <v>513</v>
      </c>
      <c r="C207" s="213">
        <v>325164</v>
      </c>
    </row>
    <row r="208" spans="1:3">
      <c r="A208" s="10"/>
      <c r="B208" s="4" t="s">
        <v>514</v>
      </c>
      <c r="C208" s="213">
        <v>22664</v>
      </c>
    </row>
    <row r="209" spans="1:3">
      <c r="A209" s="10"/>
      <c r="B209" s="4" t="s">
        <v>515</v>
      </c>
      <c r="C209" s="213">
        <v>301244</v>
      </c>
    </row>
    <row r="210" spans="1:3">
      <c r="A210" s="10"/>
      <c r="B210" s="4" t="s">
        <v>516</v>
      </c>
      <c r="C210" s="213">
        <v>12139267</v>
      </c>
    </row>
    <row r="211" spans="1:3">
      <c r="A211" s="10"/>
      <c r="B211" s="4" t="s">
        <v>517</v>
      </c>
      <c r="C211" s="211">
        <v>850</v>
      </c>
    </row>
    <row r="212" spans="1:3">
      <c r="A212" s="10"/>
      <c r="B212" s="4" t="s">
        <v>518</v>
      </c>
      <c r="C212" s="213">
        <v>1143292</v>
      </c>
    </row>
    <row r="213" spans="1:3">
      <c r="A213" s="10"/>
      <c r="B213" s="4" t="s">
        <v>519</v>
      </c>
      <c r="C213" s="213">
        <v>77279</v>
      </c>
    </row>
    <row r="214" spans="1:3">
      <c r="A214" s="10"/>
      <c r="B214" s="4" t="s">
        <v>520</v>
      </c>
      <c r="C214" s="213">
        <v>7300</v>
      </c>
    </row>
    <row r="215" spans="1:3">
      <c r="A215" s="10"/>
      <c r="B215" s="4" t="s">
        <v>521</v>
      </c>
      <c r="C215" s="213">
        <v>123864</v>
      </c>
    </row>
    <row r="216" spans="1:3">
      <c r="A216" s="10"/>
      <c r="B216" s="4" t="s">
        <v>522</v>
      </c>
      <c r="C216" s="213">
        <v>5679</v>
      </c>
    </row>
    <row r="217" spans="1:3">
      <c r="A217" s="10"/>
      <c r="B217" s="4" t="s">
        <v>523</v>
      </c>
      <c r="C217" s="213">
        <v>10000</v>
      </c>
    </row>
    <row r="218" spans="1:3">
      <c r="A218" s="10"/>
      <c r="B218" s="4" t="s">
        <v>524</v>
      </c>
      <c r="C218" s="213">
        <v>220908</v>
      </c>
    </row>
    <row r="219" spans="1:3">
      <c r="A219" s="10"/>
      <c r="B219" s="4" t="s">
        <v>525</v>
      </c>
      <c r="C219" s="213">
        <v>10430792</v>
      </c>
    </row>
    <row r="220" spans="1:3">
      <c r="A220" s="10"/>
      <c r="B220" s="4" t="s">
        <v>526</v>
      </c>
      <c r="C220" s="213">
        <v>70161</v>
      </c>
    </row>
    <row r="221" spans="1:3">
      <c r="A221" s="10"/>
      <c r="B221" s="4" t="s">
        <v>527</v>
      </c>
      <c r="C221" s="213">
        <v>11020</v>
      </c>
    </row>
    <row r="222" spans="1:3">
      <c r="A222" s="10"/>
      <c r="B222" s="4" t="s">
        <v>528</v>
      </c>
      <c r="C222" s="213">
        <v>29674</v>
      </c>
    </row>
    <row r="223" spans="1:3">
      <c r="A223" s="10"/>
      <c r="B223" s="4" t="s">
        <v>529</v>
      </c>
      <c r="C223" s="213">
        <v>8448</v>
      </c>
    </row>
    <row r="224" spans="1:3">
      <c r="A224" s="10"/>
      <c r="B224" s="4" t="s">
        <v>530</v>
      </c>
      <c r="C224" s="213">
        <v>1209517</v>
      </c>
    </row>
    <row r="225" spans="1:3">
      <c r="A225" s="10"/>
      <c r="B225" s="4" t="s">
        <v>531</v>
      </c>
      <c r="C225" s="213">
        <v>69870</v>
      </c>
    </row>
    <row r="226" spans="1:3">
      <c r="A226" s="10"/>
      <c r="B226" s="4" t="s">
        <v>532</v>
      </c>
      <c r="C226" s="213">
        <v>64075</v>
      </c>
    </row>
    <row r="227" spans="1:3">
      <c r="A227" s="10"/>
      <c r="B227" s="4" t="s">
        <v>533</v>
      </c>
      <c r="C227" s="213">
        <v>320464</v>
      </c>
    </row>
    <row r="228" spans="1:3">
      <c r="A228" s="10"/>
      <c r="B228" s="4" t="s">
        <v>534</v>
      </c>
      <c r="C228" s="213">
        <v>5289</v>
      </c>
    </row>
    <row r="229" spans="1:3">
      <c r="A229" s="10"/>
      <c r="B229" s="4" t="s">
        <v>535</v>
      </c>
      <c r="C229" s="213">
        <v>25280</v>
      </c>
    </row>
    <row r="230" spans="1:3">
      <c r="A230" s="10"/>
      <c r="B230" s="4" t="s">
        <v>536</v>
      </c>
      <c r="C230" s="213">
        <v>534303</v>
      </c>
    </row>
    <row r="231" spans="1:3">
      <c r="A231" s="10"/>
      <c r="B231" s="4" t="s">
        <v>537</v>
      </c>
      <c r="C231" s="213">
        <v>122880</v>
      </c>
    </row>
    <row r="232" spans="1:3">
      <c r="A232" s="10"/>
      <c r="B232" s="4" t="s">
        <v>538</v>
      </c>
      <c r="C232" s="213">
        <v>67356</v>
      </c>
    </row>
    <row r="233" spans="1:3">
      <c r="A233" s="10"/>
      <c r="B233" s="4" t="s">
        <v>539</v>
      </c>
      <c r="C233" s="213">
        <v>84400</v>
      </c>
    </row>
    <row r="234" spans="1:3">
      <c r="A234" s="10"/>
      <c r="B234" s="4" t="s">
        <v>540</v>
      </c>
      <c r="C234" s="213">
        <v>699399</v>
      </c>
    </row>
    <row r="235" spans="1:3">
      <c r="A235" s="10"/>
      <c r="B235" s="4" t="s">
        <v>541</v>
      </c>
      <c r="C235" s="213">
        <v>5893</v>
      </c>
    </row>
    <row r="236" spans="1:3">
      <c r="A236" s="10"/>
      <c r="B236" s="4" t="s">
        <v>542</v>
      </c>
      <c r="C236" s="213">
        <v>313726</v>
      </c>
    </row>
    <row r="237" spans="1:3">
      <c r="A237" s="10"/>
      <c r="B237" s="4" t="s">
        <v>543</v>
      </c>
      <c r="C237" s="213">
        <v>48167</v>
      </c>
    </row>
    <row r="238" spans="1:3">
      <c r="A238" s="10"/>
      <c r="B238" s="4" t="s">
        <v>544</v>
      </c>
      <c r="C238" s="213">
        <v>2596444</v>
      </c>
    </row>
    <row r="239" spans="1:3">
      <c r="A239" s="10"/>
      <c r="B239" s="4" t="s">
        <v>545</v>
      </c>
      <c r="C239" s="213">
        <v>100000</v>
      </c>
    </row>
    <row r="240" spans="1:3">
      <c r="A240" s="10"/>
      <c r="B240" s="4" t="s">
        <v>546</v>
      </c>
      <c r="C240" s="213">
        <v>1038830</v>
      </c>
    </row>
    <row r="241" spans="1:3">
      <c r="A241" s="10"/>
      <c r="B241" s="4" t="s">
        <v>547</v>
      </c>
      <c r="C241" s="213">
        <v>253676</v>
      </c>
    </row>
    <row r="242" spans="1:3">
      <c r="A242" s="10"/>
      <c r="B242" s="4" t="s">
        <v>548</v>
      </c>
      <c r="C242" s="213">
        <v>616529</v>
      </c>
    </row>
    <row r="243" spans="1:3">
      <c r="A243" s="10"/>
      <c r="B243" s="4" t="s">
        <v>549</v>
      </c>
      <c r="C243" s="213">
        <v>280608</v>
      </c>
    </row>
    <row r="244" spans="1:3">
      <c r="A244" s="10"/>
      <c r="B244" s="4" t="s">
        <v>550</v>
      </c>
      <c r="C244" s="213">
        <v>188000</v>
      </c>
    </row>
    <row r="245" spans="1:3">
      <c r="A245" s="10"/>
      <c r="B245" s="4" t="s">
        <v>551</v>
      </c>
      <c r="C245" s="213">
        <v>118801</v>
      </c>
    </row>
    <row r="246" spans="1:3">
      <c r="A246" s="10"/>
      <c r="B246" s="4" t="s">
        <v>552</v>
      </c>
      <c r="C246" s="213">
        <v>15898462</v>
      </c>
    </row>
    <row r="247" spans="1:3">
      <c r="A247" s="10"/>
      <c r="B247" s="4" t="s">
        <v>553</v>
      </c>
      <c r="C247" s="213">
        <v>21260</v>
      </c>
    </row>
    <row r="248" spans="1:3">
      <c r="A248" s="10"/>
      <c r="B248" s="4" t="s">
        <v>554</v>
      </c>
      <c r="C248" s="213">
        <v>15860</v>
      </c>
    </row>
    <row r="249" spans="1:3">
      <c r="A249" s="10"/>
      <c r="B249" s="4" t="s">
        <v>555</v>
      </c>
      <c r="C249" s="213">
        <v>5400</v>
      </c>
    </row>
    <row r="250" spans="1:3">
      <c r="A250" s="10"/>
      <c r="B250" s="4" t="s">
        <v>556</v>
      </c>
      <c r="C250" s="213">
        <v>483177</v>
      </c>
    </row>
    <row r="251" spans="1:3">
      <c r="A251" s="10"/>
      <c r="B251" s="4" t="s">
        <v>557</v>
      </c>
      <c r="C251" s="213">
        <v>460378</v>
      </c>
    </row>
    <row r="252" spans="1:3">
      <c r="A252" s="10"/>
      <c r="B252" s="4" t="s">
        <v>558</v>
      </c>
      <c r="C252" s="213">
        <v>514649</v>
      </c>
    </row>
    <row r="253" spans="1:3">
      <c r="A253" s="10"/>
      <c r="B253" s="4" t="s">
        <v>559</v>
      </c>
      <c r="C253" s="213">
        <v>28562</v>
      </c>
    </row>
    <row r="254" spans="1:3">
      <c r="A254" s="212">
        <v>82833</v>
      </c>
      <c r="B254" s="4" t="s">
        <v>560</v>
      </c>
      <c r="C254" s="211"/>
    </row>
    <row r="255" spans="1:3">
      <c r="A255" s="10"/>
      <c r="B255" s="4" t="s">
        <v>561</v>
      </c>
      <c r="C255" s="213">
        <v>10673</v>
      </c>
    </row>
    <row r="256" spans="1:3">
      <c r="A256" s="10"/>
      <c r="B256" s="4" t="s">
        <v>562</v>
      </c>
      <c r="C256" s="213">
        <v>5668</v>
      </c>
    </row>
    <row r="257" spans="1:3">
      <c r="A257" s="10"/>
      <c r="B257" s="4" t="s">
        <v>563</v>
      </c>
      <c r="C257" s="213">
        <v>6458</v>
      </c>
    </row>
    <row r="258" spans="1:3">
      <c r="A258" s="10"/>
      <c r="B258" s="4" t="s">
        <v>564</v>
      </c>
      <c r="C258" s="213">
        <v>6458</v>
      </c>
    </row>
    <row r="259" spans="1:3">
      <c r="A259" s="10"/>
      <c r="B259" s="4" t="s">
        <v>530</v>
      </c>
      <c r="C259" s="213">
        <v>7354425</v>
      </c>
    </row>
    <row r="260" spans="1:3">
      <c r="A260" s="10"/>
      <c r="B260" s="4" t="s">
        <v>565</v>
      </c>
      <c r="C260" s="213">
        <v>783669</v>
      </c>
    </row>
    <row r="261" spans="1:3">
      <c r="A261" s="10"/>
      <c r="B261" s="4" t="s">
        <v>566</v>
      </c>
      <c r="C261" s="213">
        <v>729597</v>
      </c>
    </row>
    <row r="262" spans="1:3">
      <c r="A262" s="10"/>
      <c r="B262" s="4" t="s">
        <v>567</v>
      </c>
      <c r="C262" s="213">
        <v>1590</v>
      </c>
    </row>
    <row r="263" spans="1:3">
      <c r="A263" s="10"/>
      <c r="B263" s="4" t="s">
        <v>568</v>
      </c>
      <c r="C263" s="213">
        <v>102195</v>
      </c>
    </row>
    <row r="264" spans="1:3">
      <c r="A264" s="10"/>
      <c r="B264" s="4" t="s">
        <v>569</v>
      </c>
      <c r="C264" s="213">
        <v>47680</v>
      </c>
    </row>
    <row r="265" spans="1:3">
      <c r="A265" s="10"/>
      <c r="B265" s="4" t="s">
        <v>570</v>
      </c>
      <c r="C265" s="213">
        <v>24000</v>
      </c>
    </row>
    <row r="266" spans="1:3">
      <c r="A266" s="10"/>
      <c r="B266" s="4" t="s">
        <v>571</v>
      </c>
      <c r="C266" s="213">
        <v>11515</v>
      </c>
    </row>
    <row r="267" spans="1:3">
      <c r="A267" s="10"/>
      <c r="B267" s="4" t="s">
        <v>572</v>
      </c>
      <c r="C267" s="213">
        <v>1000</v>
      </c>
    </row>
    <row r="268" spans="1:3">
      <c r="A268" s="10"/>
      <c r="B268" s="4" t="s">
        <v>573</v>
      </c>
      <c r="C268" s="213">
        <v>12000</v>
      </c>
    </row>
    <row r="269" spans="1:3">
      <c r="A269" s="10"/>
      <c r="B269" s="4" t="s">
        <v>574</v>
      </c>
      <c r="C269" s="213">
        <v>6000</v>
      </c>
    </row>
    <row r="270" spans="1:3">
      <c r="A270" s="10"/>
      <c r="B270" s="4" t="s">
        <v>575</v>
      </c>
      <c r="C270" s="213">
        <v>4002</v>
      </c>
    </row>
    <row r="271" spans="1:3">
      <c r="A271" s="10"/>
      <c r="B271" s="4" t="s">
        <v>576</v>
      </c>
      <c r="C271" s="213">
        <v>3690</v>
      </c>
    </row>
    <row r="272" spans="1:3">
      <c r="A272" s="10"/>
      <c r="B272" s="4" t="s">
        <v>577</v>
      </c>
      <c r="C272" s="213">
        <v>23500</v>
      </c>
    </row>
    <row r="273" spans="1:3">
      <c r="A273" s="10"/>
      <c r="B273" s="4" t="s">
        <v>578</v>
      </c>
      <c r="C273" s="213">
        <v>1184236</v>
      </c>
    </row>
    <row r="274" spans="1:3">
      <c r="A274" s="10"/>
      <c r="B274" s="4" t="s">
        <v>579</v>
      </c>
      <c r="C274" s="213">
        <v>17228</v>
      </c>
    </row>
    <row r="275" spans="1:3">
      <c r="A275" s="10"/>
      <c r="B275" s="4" t="s">
        <v>580</v>
      </c>
      <c r="C275" s="211">
        <v>0</v>
      </c>
    </row>
    <row r="276" spans="1:3">
      <c r="A276" s="10"/>
      <c r="B276" s="4" t="s">
        <v>581</v>
      </c>
      <c r="C276" s="211">
        <v>999</v>
      </c>
    </row>
    <row r="277" spans="1:3">
      <c r="A277" s="10"/>
      <c r="B277" s="4" t="s">
        <v>582</v>
      </c>
      <c r="C277" s="211">
        <v>164</v>
      </c>
    </row>
    <row r="278" spans="1:3">
      <c r="A278" s="10"/>
      <c r="B278" s="4" t="s">
        <v>583</v>
      </c>
      <c r="C278" s="213">
        <v>12000</v>
      </c>
    </row>
    <row r="279" spans="1:3">
      <c r="A279" s="10"/>
      <c r="B279" s="4" t="s">
        <v>584</v>
      </c>
      <c r="C279" s="213">
        <v>632832</v>
      </c>
    </row>
    <row r="280" spans="1:3">
      <c r="A280" s="10"/>
      <c r="B280" s="4" t="s">
        <v>585</v>
      </c>
      <c r="C280" s="213">
        <v>75100</v>
      </c>
    </row>
    <row r="281" spans="1:3">
      <c r="A281" s="10"/>
      <c r="B281" s="4" t="s">
        <v>586</v>
      </c>
      <c r="C281" s="213">
        <v>282000</v>
      </c>
    </row>
    <row r="282" spans="1:3">
      <c r="A282" s="10"/>
      <c r="B282" s="4" t="s">
        <v>587</v>
      </c>
      <c r="C282" s="213">
        <v>100000</v>
      </c>
    </row>
    <row r="283" spans="1:3">
      <c r="A283" s="10"/>
      <c r="B283" s="4" t="s">
        <v>588</v>
      </c>
      <c r="C283" s="213">
        <v>63913</v>
      </c>
    </row>
    <row r="284" spans="1:3">
      <c r="A284" s="10"/>
      <c r="B284" s="4" t="s">
        <v>589</v>
      </c>
      <c r="C284" s="213">
        <v>56165</v>
      </c>
    </row>
    <row r="285" spans="1:3">
      <c r="A285" s="10"/>
      <c r="B285" s="4" t="s">
        <v>590</v>
      </c>
      <c r="C285" s="213">
        <v>5708</v>
      </c>
    </row>
    <row r="286" spans="1:3">
      <c r="A286" s="10"/>
      <c r="B286" s="4" t="s">
        <v>591</v>
      </c>
      <c r="C286" s="213">
        <v>353005</v>
      </c>
    </row>
    <row r="287" spans="1:3">
      <c r="A287" s="10"/>
      <c r="B287" s="4" t="s">
        <v>592</v>
      </c>
      <c r="C287" s="213">
        <v>819830</v>
      </c>
    </row>
    <row r="288" spans="1:3">
      <c r="A288" s="10"/>
      <c r="B288" s="4" t="s">
        <v>593</v>
      </c>
      <c r="C288" s="213">
        <v>509790</v>
      </c>
    </row>
    <row r="289" spans="1:3">
      <c r="A289" s="10"/>
      <c r="B289" s="4" t="s">
        <v>594</v>
      </c>
      <c r="C289" s="213">
        <v>7232</v>
      </c>
    </row>
    <row r="290" spans="1:3">
      <c r="A290" s="10"/>
      <c r="B290" s="4" t="s">
        <v>595</v>
      </c>
      <c r="C290" s="213">
        <v>124458</v>
      </c>
    </row>
    <row r="291" spans="1:3">
      <c r="A291" s="10"/>
      <c r="B291" s="4" t="s">
        <v>596</v>
      </c>
      <c r="C291" s="213">
        <v>31460</v>
      </c>
    </row>
    <row r="292" spans="1:3">
      <c r="A292" s="10"/>
      <c r="B292" s="4" t="s">
        <v>597</v>
      </c>
      <c r="C292" s="213">
        <v>92998</v>
      </c>
    </row>
    <row r="293" spans="1:3">
      <c r="A293" s="10"/>
      <c r="B293" s="4" t="s">
        <v>598</v>
      </c>
      <c r="C293" s="213">
        <v>2250</v>
      </c>
    </row>
    <row r="294" spans="1:3">
      <c r="A294" s="10"/>
      <c r="B294" s="4" t="s">
        <v>599</v>
      </c>
      <c r="C294" s="213">
        <v>1070</v>
      </c>
    </row>
    <row r="295" spans="1:3">
      <c r="A295" s="10"/>
      <c r="B295" s="4" t="s">
        <v>600</v>
      </c>
      <c r="C295" s="213">
        <v>1180</v>
      </c>
    </row>
    <row r="296" spans="1:3">
      <c r="A296" s="10"/>
      <c r="B296" s="4" t="s">
        <v>601</v>
      </c>
      <c r="C296" s="213">
        <v>23200</v>
      </c>
    </row>
    <row r="297" spans="1:3">
      <c r="A297" s="10"/>
      <c r="B297" s="4" t="s">
        <v>602</v>
      </c>
      <c r="C297" s="213">
        <v>14780</v>
      </c>
    </row>
    <row r="298" spans="1:3">
      <c r="A298" s="10"/>
      <c r="B298" s="4" t="s">
        <v>603</v>
      </c>
      <c r="C298" s="213">
        <v>8420</v>
      </c>
    </row>
    <row r="299" spans="1:3">
      <c r="A299" s="10"/>
      <c r="B299" s="4" t="s">
        <v>604</v>
      </c>
      <c r="C299" s="213">
        <v>2332444</v>
      </c>
    </row>
    <row r="300" spans="1:3">
      <c r="A300" s="10"/>
      <c r="B300" s="4" t="s">
        <v>605</v>
      </c>
      <c r="C300" s="213">
        <v>59584</v>
      </c>
    </row>
    <row r="301" spans="1:3">
      <c r="A301" s="10"/>
      <c r="B301" s="4" t="s">
        <v>606</v>
      </c>
      <c r="C301" s="211"/>
    </row>
    <row r="302" spans="1:3">
      <c r="A302" s="10"/>
      <c r="B302" s="4" t="s">
        <v>607</v>
      </c>
      <c r="C302" s="211"/>
    </row>
    <row r="303" spans="1:3">
      <c r="A303" s="10"/>
      <c r="B303" s="4" t="s">
        <v>608</v>
      </c>
      <c r="C303" s="213">
        <v>119000</v>
      </c>
    </row>
    <row r="304" spans="1:3">
      <c r="A304" s="212">
        <v>10720</v>
      </c>
      <c r="B304" s="4" t="s">
        <v>609</v>
      </c>
      <c r="C304" s="211"/>
    </row>
    <row r="305" spans="1:3">
      <c r="A305" s="10"/>
      <c r="B305" s="4" t="s">
        <v>610</v>
      </c>
      <c r="C305" s="213">
        <v>120000</v>
      </c>
    </row>
    <row r="306" spans="1:3">
      <c r="A306" s="10"/>
      <c r="B306" s="4" t="s">
        <v>611</v>
      </c>
      <c r="C306" s="213">
        <v>190957</v>
      </c>
    </row>
    <row r="307" spans="1:3">
      <c r="A307" s="10"/>
      <c r="B307" s="4" t="s">
        <v>612</v>
      </c>
      <c r="C307" s="213">
        <v>9745</v>
      </c>
    </row>
    <row r="308" spans="1:3">
      <c r="A308" s="10"/>
      <c r="B308" s="4" t="s">
        <v>613</v>
      </c>
      <c r="C308" s="213">
        <v>31043</v>
      </c>
    </row>
    <row r="309" spans="1:3">
      <c r="A309" s="10"/>
      <c r="B309" s="4" t="s">
        <v>614</v>
      </c>
      <c r="C309" s="213">
        <v>1563990</v>
      </c>
    </row>
    <row r="310" spans="1:3">
      <c r="A310" s="10"/>
      <c r="B310" s="4" t="s">
        <v>615</v>
      </c>
      <c r="C310" s="213">
        <v>62477</v>
      </c>
    </row>
    <row r="311" spans="1:3">
      <c r="A311" s="10"/>
      <c r="B311" s="4" t="s">
        <v>616</v>
      </c>
      <c r="C311" s="213">
        <v>61147</v>
      </c>
    </row>
    <row r="312" spans="1:3">
      <c r="A312" s="10"/>
      <c r="B312" s="4" t="s">
        <v>617</v>
      </c>
      <c r="C312" s="213">
        <v>100512</v>
      </c>
    </row>
    <row r="313" spans="1:3">
      <c r="A313" s="10"/>
      <c r="B313" s="4" t="s">
        <v>618</v>
      </c>
      <c r="C313" s="213">
        <v>20839</v>
      </c>
    </row>
    <row r="314" spans="1:3">
      <c r="A314" s="10"/>
      <c r="B314" s="4" t="s">
        <v>619</v>
      </c>
      <c r="C314" s="213">
        <v>9795</v>
      </c>
    </row>
    <row r="315" spans="1:3">
      <c r="A315" s="10"/>
      <c r="B315" s="4" t="s">
        <v>620</v>
      </c>
      <c r="C315" s="213">
        <v>10953</v>
      </c>
    </row>
    <row r="316" spans="1:3">
      <c r="A316" s="10"/>
      <c r="B316" s="4" t="s">
        <v>621</v>
      </c>
      <c r="C316" s="213">
        <v>1485500</v>
      </c>
    </row>
    <row r="317" spans="1:3">
      <c r="A317" s="10"/>
      <c r="B317" s="4" t="s">
        <v>622</v>
      </c>
      <c r="C317" s="213">
        <v>29174</v>
      </c>
    </row>
    <row r="318" spans="1:3">
      <c r="A318" s="10"/>
      <c r="B318" s="4" t="s">
        <v>623</v>
      </c>
      <c r="C318" s="213">
        <v>576418</v>
      </c>
    </row>
    <row r="319" spans="1:3">
      <c r="A319" s="10"/>
      <c r="B319" s="4" t="s">
        <v>624</v>
      </c>
      <c r="C319" s="213">
        <v>119000</v>
      </c>
    </row>
    <row r="320" spans="1:3">
      <c r="A320" s="10"/>
      <c r="B320" s="4" t="s">
        <v>625</v>
      </c>
      <c r="C320" s="213">
        <v>20412</v>
      </c>
    </row>
    <row r="321" spans="1:3">
      <c r="A321" s="10"/>
      <c r="B321" s="4" t="s">
        <v>626</v>
      </c>
      <c r="C321" s="213">
        <v>17892</v>
      </c>
    </row>
    <row r="322" spans="1:3">
      <c r="A322" s="10"/>
      <c r="B322" s="4" t="s">
        <v>627</v>
      </c>
      <c r="C322" s="213">
        <v>2520</v>
      </c>
    </row>
    <row r="323" spans="1:3">
      <c r="A323" s="10"/>
      <c r="B323" s="4" t="s">
        <v>628</v>
      </c>
      <c r="C323" s="213">
        <v>38438</v>
      </c>
    </row>
    <row r="324" spans="1:3">
      <c r="A324" s="10"/>
      <c r="B324" s="4" t="s">
        <v>629</v>
      </c>
      <c r="C324" s="213">
        <v>100000</v>
      </c>
    </row>
    <row r="325" spans="1:3">
      <c r="A325" s="10"/>
      <c r="B325" s="4" t="s">
        <v>630</v>
      </c>
      <c r="C325" s="213">
        <v>104964</v>
      </c>
    </row>
    <row r="326" spans="1:3">
      <c r="A326" s="10"/>
      <c r="B326" s="4" t="s">
        <v>631</v>
      </c>
      <c r="C326" s="211">
        <v>1</v>
      </c>
    </row>
    <row r="327" spans="1:3">
      <c r="A327" s="10"/>
      <c r="B327" s="4" t="s">
        <v>632</v>
      </c>
      <c r="C327" s="213">
        <v>30000</v>
      </c>
    </row>
    <row r="328" spans="1:3">
      <c r="A328" s="10"/>
      <c r="B328" s="4" t="s">
        <v>633</v>
      </c>
      <c r="C328" s="213">
        <v>511171</v>
      </c>
    </row>
    <row r="329" spans="1:3">
      <c r="A329" s="10"/>
      <c r="B329" s="4" t="s">
        <v>634</v>
      </c>
      <c r="C329" s="213">
        <v>8741</v>
      </c>
    </row>
    <row r="330" spans="1:3">
      <c r="A330" s="10"/>
      <c r="B330" s="4" t="s">
        <v>635</v>
      </c>
      <c r="C330" s="213">
        <v>8500</v>
      </c>
    </row>
    <row r="331" spans="1:3">
      <c r="A331" s="212">
        <v>8500</v>
      </c>
      <c r="B331" s="4" t="s">
        <v>636</v>
      </c>
      <c r="C331" s="211"/>
    </row>
    <row r="332" spans="1:3">
      <c r="A332" s="10"/>
      <c r="B332" s="4" t="s">
        <v>637</v>
      </c>
      <c r="C332" s="213">
        <v>488722</v>
      </c>
    </row>
    <row r="333" spans="1:3">
      <c r="A333" s="10"/>
      <c r="B333" s="4" t="s">
        <v>638</v>
      </c>
      <c r="C333" s="213">
        <v>128686</v>
      </c>
    </row>
    <row r="334" spans="1:3">
      <c r="A334" s="10"/>
      <c r="B334" s="4" t="s">
        <v>639</v>
      </c>
      <c r="C334" s="213">
        <v>133326</v>
      </c>
    </row>
    <row r="335" spans="1:3">
      <c r="A335" s="10"/>
      <c r="B335" s="4" t="s">
        <v>640</v>
      </c>
      <c r="C335" s="213">
        <v>12000</v>
      </c>
    </row>
    <row r="336" spans="1:3">
      <c r="A336" s="10"/>
      <c r="B336" s="4" t="s">
        <v>641</v>
      </c>
      <c r="C336" s="213">
        <v>224500</v>
      </c>
    </row>
    <row r="337" spans="1:3">
      <c r="A337" s="10"/>
      <c r="B337" s="4" t="s">
        <v>642</v>
      </c>
      <c r="C337" s="213">
        <v>6000</v>
      </c>
    </row>
    <row r="338" spans="1:3">
      <c r="A338" s="10"/>
      <c r="B338" s="4" t="s">
        <v>643</v>
      </c>
      <c r="C338" s="213">
        <v>985000</v>
      </c>
    </row>
    <row r="339" spans="1:3">
      <c r="A339" s="10"/>
      <c r="B339" s="4" t="s">
        <v>644</v>
      </c>
      <c r="C339" s="211"/>
    </row>
    <row r="340" spans="1:3">
      <c r="A340" s="10"/>
      <c r="B340" s="4" t="s">
        <v>645</v>
      </c>
      <c r="C340" s="213">
        <v>692172</v>
      </c>
    </row>
    <row r="341" spans="1:3">
      <c r="A341" s="10"/>
      <c r="B341" s="4" t="s">
        <v>646</v>
      </c>
      <c r="C341" s="213">
        <v>28520</v>
      </c>
    </row>
    <row r="342" spans="1:3">
      <c r="A342" s="10"/>
      <c r="B342" s="4" t="s">
        <v>647</v>
      </c>
      <c r="C342" s="213">
        <v>37654</v>
      </c>
    </row>
    <row r="343" spans="1:3">
      <c r="A343" s="10"/>
      <c r="B343" s="4" t="s">
        <v>648</v>
      </c>
      <c r="C343" s="213">
        <v>24235</v>
      </c>
    </row>
    <row r="344" spans="1:3">
      <c r="A344" s="10"/>
      <c r="B344" s="4" t="s">
        <v>649</v>
      </c>
      <c r="C344" s="213">
        <v>17368</v>
      </c>
    </row>
    <row r="345" spans="1:3">
      <c r="A345" s="10"/>
      <c r="B345" s="4" t="s">
        <v>650</v>
      </c>
      <c r="C345" s="213">
        <v>168000</v>
      </c>
    </row>
    <row r="346" spans="1:3">
      <c r="A346" s="10"/>
      <c r="B346" s="4" t="s">
        <v>651</v>
      </c>
      <c r="C346" s="213">
        <v>6140</v>
      </c>
    </row>
    <row r="347" spans="1:3">
      <c r="A347" s="10"/>
      <c r="B347" s="4" t="s">
        <v>652</v>
      </c>
      <c r="C347" s="213">
        <v>2000</v>
      </c>
    </row>
    <row r="348" spans="1:3">
      <c r="A348" s="10"/>
      <c r="B348" s="4" t="s">
        <v>653</v>
      </c>
      <c r="C348" s="213">
        <v>34825389</v>
      </c>
    </row>
    <row r="349" spans="1:3">
      <c r="A349" s="10"/>
      <c r="B349" s="4" t="s">
        <v>14</v>
      </c>
      <c r="C349" s="213">
        <v>1980190</v>
      </c>
    </row>
    <row r="350" spans="1:3">
      <c r="A350" s="10"/>
      <c r="B350" s="4" t="s">
        <v>654</v>
      </c>
      <c r="C350" s="213">
        <v>1980190</v>
      </c>
    </row>
    <row r="351" spans="1:3" ht="17.5" thickBot="1">
      <c r="A351" s="14"/>
      <c r="B351" s="214" t="s">
        <v>655</v>
      </c>
      <c r="C351" s="215">
        <v>107998648</v>
      </c>
    </row>
  </sheetData>
  <sheetProtection algorithmName="SHA-512" hashValue="DSjZqThIfx8942DtIVPAdZGQh7rnvnfagFRGY6mt/46DUmSmP7vpBoy7vD7g0MJKLkv0GfKtlzqT0NMHzIQ3Kg==" saltValue="GDsr6IIJgeX/AoofYzv0/w==" spinCount="100000" sheet="1" objects="1" scenarios="1"/>
  <mergeCells count="3">
    <mergeCell ref="A1:C1"/>
    <mergeCell ref="A2:C2"/>
    <mergeCell ref="A3:C3"/>
  </mergeCells>
  <phoneticPr fontId="1" type="noConversion"/>
  <pageMargins left="0.7" right="0.7" top="0.75" bottom="0.75" header="0.3" footer="0.3"/>
  <pageSetup paperSize="13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總分類帳各科目彙總表</vt:lpstr>
      <vt:lpstr>固定資產無形資產變動表!Print_Area</vt:lpstr>
      <vt:lpstr>支出明細表!Print_Titles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黃淑韻</cp:lastModifiedBy>
  <cp:lastPrinted>2024-12-02T08:32:07Z</cp:lastPrinted>
  <dcterms:created xsi:type="dcterms:W3CDTF">2018-09-12T08:16:57Z</dcterms:created>
  <dcterms:modified xsi:type="dcterms:W3CDTF">2025-08-11T03:44:35Z</dcterms:modified>
</cp:coreProperties>
</file>