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p032\Desktop\胡組長\"/>
    </mc:Choice>
  </mc:AlternateContent>
  <xr:revisionPtr revIDLastSave="0" documentId="8_{40709799-FECD-4A13-8CBD-C0DDF227E58F}" xr6:coauthVersionLast="47" xr6:coauthVersionMax="47" xr10:uidLastSave="{00000000-0000-0000-0000-000000000000}"/>
  <bookViews>
    <workbookView xWindow="-110" yWindow="-110" windowWidth="19420" windowHeight="10300" tabRatio="889" activeTab="7" xr2:uid="{00000000-000D-0000-FFFF-FFFF00000000}"/>
  </bookViews>
  <sheets>
    <sheet name="平衡表" sheetId="1" r:id="rId1"/>
    <sheet name="收支餘絀表" sheetId="2" r:id="rId2"/>
    <sheet name="現金流量表" sheetId="7" r:id="rId3"/>
    <sheet name="現金收支概況表" sheetId="6" r:id="rId4"/>
    <sheet name="固定資產無形資產變動表" sheetId="3" r:id="rId5"/>
    <sheet name="收入明細" sheetId="4" r:id="rId6"/>
    <sheet name="支出明細表" sheetId="5" r:id="rId7"/>
    <sheet name="各科目明細表" sheetId="8" r:id="rId8"/>
  </sheets>
  <externalReferences>
    <externalReference r:id="rId9"/>
    <externalReference r:id="rId10"/>
  </externalReferences>
  <definedNames>
    <definedName name="_xlnm.Print_Area" localSheetId="7">各科目明細表!$A$1:$G$430</definedName>
    <definedName name="_xlnm.Print_Area" localSheetId="4">固定資產無形資產變動表!$A$1:$H$89</definedName>
    <definedName name="_xlnm.Print_Titles" localSheetId="6">支出明細表!$1:$5</definedName>
    <definedName name="_xlnm.Print_Titles" localSheetId="7">各科目明細表!$1:$5</definedName>
    <definedName name="_xlnm.Print_Titles" localSheetId="5">收入明細!$1:$5</definedName>
    <definedName name="_xlnm.Print_Titles" localSheetId="4">固定資產無形資產變動表!$1:$4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45" i="8" l="1"/>
  <c r="F404" i="8"/>
  <c r="G403" i="8"/>
  <c r="E399" i="8"/>
  <c r="E361" i="8"/>
  <c r="E354" i="8"/>
  <c r="E335" i="8" s="1"/>
  <c r="F323" i="8" s="1"/>
  <c r="E328" i="8"/>
  <c r="E325" i="8"/>
  <c r="E304" i="8"/>
  <c r="E290" i="8"/>
  <c r="E286" i="8"/>
  <c r="F279" i="8"/>
  <c r="F277" i="8"/>
  <c r="F275" i="8"/>
  <c r="F263" i="8"/>
  <c r="G261" i="8" s="1"/>
  <c r="F249" i="8"/>
  <c r="F247" i="8"/>
  <c r="F206" i="8"/>
  <c r="F193" i="8"/>
  <c r="G192" i="8"/>
  <c r="F188" i="8"/>
  <c r="F185" i="8" s="1"/>
  <c r="G184" i="8" s="1"/>
  <c r="F186" i="8"/>
  <c r="G181" i="8"/>
  <c r="F181" i="8"/>
  <c r="F166" i="8"/>
  <c r="F163" i="8" s="1"/>
  <c r="F158" i="8"/>
  <c r="F157" i="8" s="1"/>
  <c r="F133" i="8"/>
  <c r="F120" i="8"/>
  <c r="F119" i="8" s="1"/>
  <c r="F102" i="8"/>
  <c r="F81" i="8"/>
  <c r="G80" i="8"/>
  <c r="F78" i="8"/>
  <c r="G76" i="8"/>
  <c r="F74" i="8"/>
  <c r="F70" i="8"/>
  <c r="F66" i="8"/>
  <c r="F65" i="8"/>
  <c r="F62" i="8"/>
  <c r="G61" i="8"/>
  <c r="F57" i="8"/>
  <c r="F42" i="8"/>
  <c r="F19" i="8"/>
  <c r="F16" i="8"/>
  <c r="G15" i="8"/>
  <c r="F9" i="8"/>
  <c r="F8" i="8"/>
  <c r="G7" i="8"/>
  <c r="G6" i="8" s="1"/>
  <c r="F282" i="8" l="1"/>
  <c r="G117" i="8"/>
  <c r="G281" i="8"/>
  <c r="G191" i="8"/>
  <c r="D6" i="3" l="1"/>
  <c r="D13" i="3" l="1"/>
  <c r="G63" i="3"/>
  <c r="F63" i="3"/>
  <c r="E63" i="3"/>
  <c r="C25" i="3" l="1"/>
  <c r="C81" i="3" l="1"/>
  <c r="C63" i="3"/>
  <c r="C60" i="3"/>
  <c r="C8" i="3"/>
  <c r="C54" i="3" l="1"/>
  <c r="C55" i="3"/>
  <c r="D77" i="3"/>
  <c r="H77" i="3" s="1"/>
  <c r="D66" i="3"/>
  <c r="D63" i="3" s="1"/>
  <c r="D56" i="3"/>
  <c r="D47" i="3"/>
  <c r="D42" i="3"/>
  <c r="D37" i="3"/>
  <c r="D36" i="3"/>
  <c r="D34" i="3"/>
  <c r="D31" i="3"/>
  <c r="D28" i="3"/>
  <c r="D27" i="3"/>
  <c r="D19" i="3"/>
  <c r="D22" i="3"/>
  <c r="D17" i="3"/>
  <c r="D16" i="3"/>
  <c r="D11" i="3"/>
  <c r="D10" i="3"/>
  <c r="C26" i="5"/>
  <c r="E20" i="4"/>
  <c r="D25" i="3" l="1"/>
  <c r="E33" i="5"/>
  <c r="D26" i="5"/>
  <c r="D18" i="4"/>
  <c r="C18" i="4"/>
  <c r="C14" i="4"/>
  <c r="F10" i="6"/>
  <c r="E20" i="2"/>
  <c r="F20" i="2" s="1"/>
  <c r="F41" i="6" l="1"/>
  <c r="F40" i="6"/>
  <c r="F39" i="6"/>
  <c r="F37" i="6"/>
  <c r="F36" i="6"/>
  <c r="F35" i="6"/>
  <c r="F34" i="6"/>
  <c r="F33" i="6"/>
  <c r="F26" i="6"/>
  <c r="F25" i="6"/>
  <c r="F24" i="6"/>
  <c r="F23" i="6"/>
  <c r="F22" i="6"/>
  <c r="C33" i="7" l="1"/>
  <c r="D26" i="7"/>
  <c r="C26" i="7"/>
  <c r="A26" i="2"/>
  <c r="B33" i="1"/>
  <c r="C13" i="1"/>
  <c r="B13" i="1"/>
  <c r="B17" i="1"/>
  <c r="D15" i="1"/>
  <c r="E15" i="1" s="1"/>
  <c r="B41" i="1"/>
  <c r="E7" i="5" l="1"/>
  <c r="E8" i="5"/>
  <c r="E9" i="5"/>
  <c r="E10" i="5"/>
  <c r="E11" i="5"/>
  <c r="E13" i="5"/>
  <c r="E14" i="5"/>
  <c r="E15" i="5"/>
  <c r="E16" i="5"/>
  <c r="E17" i="5"/>
  <c r="E19" i="5"/>
  <c r="E20" i="5"/>
  <c r="E21" i="5"/>
  <c r="E22" i="5"/>
  <c r="E23" i="5"/>
  <c r="E24" i="5"/>
  <c r="E26" i="5"/>
  <c r="E27" i="5"/>
  <c r="E28" i="5"/>
  <c r="E29" i="5"/>
  <c r="E30" i="5"/>
  <c r="E31" i="5"/>
  <c r="E32" i="5"/>
  <c r="E35" i="5"/>
  <c r="E36" i="5"/>
  <c r="C80" i="3" l="1"/>
  <c r="E23" i="2"/>
  <c r="F23" i="2" s="1"/>
  <c r="C36" i="6" l="1"/>
  <c r="C8" i="7"/>
  <c r="C14" i="7" s="1"/>
  <c r="D19" i="4"/>
  <c r="B42" i="1"/>
  <c r="B24" i="1"/>
  <c r="D23" i="1"/>
  <c r="E23" i="1" s="1"/>
  <c r="G85" i="3" l="1"/>
  <c r="F85" i="3"/>
  <c r="E85" i="3"/>
  <c r="D85" i="3"/>
  <c r="C85" i="3"/>
  <c r="G80" i="3"/>
  <c r="F80" i="3"/>
  <c r="E80" i="3"/>
  <c r="D80" i="3"/>
  <c r="H86" i="3"/>
  <c r="H87" i="3"/>
  <c r="H88" i="3"/>
  <c r="H75" i="3" l="1"/>
  <c r="H85" i="3"/>
  <c r="G25" i="3" l="1"/>
  <c r="E25" i="3"/>
  <c r="H53" i="3"/>
  <c r="G8" i="3"/>
  <c r="E8" i="3"/>
  <c r="G60" i="3"/>
  <c r="E60" i="3"/>
  <c r="H76" i="3"/>
  <c r="F8" i="3" l="1"/>
  <c r="H24" i="3"/>
  <c r="H23" i="3"/>
  <c r="D60" i="3" l="1"/>
  <c r="D8" i="3"/>
  <c r="H8" i="3" s="1"/>
  <c r="F32" i="6" l="1"/>
  <c r="F30" i="6"/>
  <c r="F29" i="6"/>
  <c r="F28" i="6"/>
  <c r="F21" i="6"/>
  <c r="F20" i="6"/>
  <c r="F19" i="6"/>
  <c r="F18" i="6"/>
  <c r="F13" i="6"/>
  <c r="F17" i="6"/>
  <c r="F14" i="6"/>
  <c r="F12" i="6"/>
  <c r="F11" i="6"/>
  <c r="F9" i="6"/>
  <c r="F8" i="6"/>
  <c r="F7" i="6"/>
  <c r="F6" i="6"/>
  <c r="C42" i="1" l="1"/>
  <c r="C40" i="1"/>
  <c r="C37" i="1"/>
  <c r="C33" i="1"/>
  <c r="C29" i="1"/>
  <c r="C24" i="1"/>
  <c r="C17" i="1"/>
  <c r="C8" i="1"/>
  <c r="C36" i="1" l="1"/>
  <c r="C27" i="1"/>
  <c r="C28" i="1"/>
  <c r="C44" i="1" l="1"/>
  <c r="E19" i="2"/>
  <c r="F19" i="2" s="1"/>
  <c r="E17" i="2"/>
  <c r="F17" i="2" s="1"/>
  <c r="E9" i="2"/>
  <c r="F9" i="2" s="1"/>
  <c r="E8" i="2"/>
  <c r="F8" i="2" s="1"/>
  <c r="C13" i="4" l="1"/>
  <c r="E10" i="2" s="1"/>
  <c r="F10" i="2" s="1"/>
  <c r="D13" i="4"/>
  <c r="E15" i="4"/>
  <c r="F15" i="4" s="1"/>
  <c r="B40" i="1" l="1"/>
  <c r="F25" i="3" l="1"/>
  <c r="H25" i="3" s="1"/>
  <c r="C7" i="3" s="1"/>
  <c r="C5" i="3" s="1"/>
  <c r="C89" i="3" s="1"/>
  <c r="E7" i="3"/>
  <c r="E18" i="2" l="1"/>
  <c r="F18" i="2" s="1"/>
  <c r="F7" i="3" l="1"/>
  <c r="F60" i="3" l="1"/>
  <c r="C28" i="6"/>
  <c r="D34" i="5"/>
  <c r="C34" i="5"/>
  <c r="F35" i="5"/>
  <c r="D25" i="5"/>
  <c r="D18" i="5"/>
  <c r="D6" i="5"/>
  <c r="C6" i="4"/>
  <c r="E7" i="2" s="1"/>
  <c r="F7" i="2" s="1"/>
  <c r="C40" i="6"/>
  <c r="C25" i="5"/>
  <c r="C6" i="5"/>
  <c r="C10" i="4"/>
  <c r="E34" i="5" l="1"/>
  <c r="E25" i="5"/>
  <c r="E21" i="2"/>
  <c r="F21" i="2" s="1"/>
  <c r="E14" i="2"/>
  <c r="F14" i="2" s="1"/>
  <c r="C15" i="6"/>
  <c r="D35" i="6" l="1"/>
  <c r="D23" i="6"/>
  <c r="D33" i="6"/>
  <c r="D10" i="6"/>
  <c r="D6" i="6"/>
  <c r="D39" i="6"/>
  <c r="D40" i="6" s="1"/>
  <c r="D34" i="6"/>
  <c r="D24" i="6"/>
  <c r="D32" i="6"/>
  <c r="D22" i="6"/>
  <c r="D7" i="6"/>
  <c r="D21" i="6"/>
  <c r="D15" i="6"/>
  <c r="D14" i="6"/>
  <c r="D13" i="6"/>
  <c r="D18" i="6"/>
  <c r="D12" i="6"/>
  <c r="D26" i="6"/>
  <c r="D17" i="6"/>
  <c r="D11" i="6"/>
  <c r="D25" i="6"/>
  <c r="D9" i="6"/>
  <c r="D30" i="6"/>
  <c r="D20" i="6"/>
  <c r="D8" i="6"/>
  <c r="D43" i="1" l="1"/>
  <c r="E25" i="2" l="1"/>
  <c r="F25" i="2" s="1"/>
  <c r="E43" i="1"/>
  <c r="F15" i="6" l="1"/>
  <c r="C17" i="7"/>
  <c r="C29" i="6"/>
  <c r="D29" i="6" s="1"/>
  <c r="D42" i="1"/>
  <c r="E42" i="1" s="1"/>
  <c r="E24" i="2" l="1"/>
  <c r="F24" i="2" s="1"/>
  <c r="D9" i="1" l="1"/>
  <c r="E9" i="1" s="1"/>
  <c r="D10" i="1"/>
  <c r="E10" i="1" s="1"/>
  <c r="D11" i="1"/>
  <c r="E11" i="1" s="1"/>
  <c r="D12" i="1"/>
  <c r="E12" i="1" s="1"/>
  <c r="D14" i="1"/>
  <c r="E14" i="1" s="1"/>
  <c r="D16" i="1"/>
  <c r="E16" i="1" s="1"/>
  <c r="D18" i="1"/>
  <c r="D19" i="1"/>
  <c r="D20" i="1"/>
  <c r="D21" i="1"/>
  <c r="D22" i="1"/>
  <c r="D25" i="1"/>
  <c r="E25" i="1" s="1"/>
  <c r="D26" i="1"/>
  <c r="E26" i="1" s="1"/>
  <c r="D30" i="1"/>
  <c r="E30" i="1" s="1"/>
  <c r="D31" i="1"/>
  <c r="E31" i="1" s="1"/>
  <c r="D32" i="1"/>
  <c r="E32" i="1" s="1"/>
  <c r="D34" i="1"/>
  <c r="E34" i="1" s="1"/>
  <c r="D35" i="1"/>
  <c r="E35" i="1" s="1"/>
  <c r="D38" i="1"/>
  <c r="E38" i="1" s="1"/>
  <c r="D39" i="1"/>
  <c r="E39" i="1" s="1"/>
  <c r="B37" i="1"/>
  <c r="B8" i="1"/>
  <c r="D8" i="1" s="1"/>
  <c r="E8" i="1" s="1"/>
  <c r="B27" i="1" l="1"/>
  <c r="D17" i="1"/>
  <c r="E17" i="1" s="1"/>
  <c r="D13" i="1"/>
  <c r="E13" i="1" s="1"/>
  <c r="D37" i="1"/>
  <c r="E37" i="1" s="1"/>
  <c r="E7" i="4" l="1"/>
  <c r="E8" i="4"/>
  <c r="E9" i="4"/>
  <c r="D6" i="7" l="1"/>
  <c r="H17" i="3"/>
  <c r="D8" i="7" l="1"/>
  <c r="D14" i="7" s="1"/>
  <c r="D17" i="7" s="1"/>
  <c r="H6" i="3"/>
  <c r="H68" i="3"/>
  <c r="H67" i="3"/>
  <c r="H28" i="3"/>
  <c r="B36" i="1" l="1"/>
  <c r="D41" i="1"/>
  <c r="E41" i="1" s="1"/>
  <c r="C36" i="7"/>
  <c r="E18" i="1"/>
  <c r="E19" i="1"/>
  <c r="E20" i="1"/>
  <c r="E21" i="1"/>
  <c r="E22" i="1"/>
  <c r="B29" i="1" l="1"/>
  <c r="D29" i="1" l="1"/>
  <c r="E29" i="1" s="1"/>
  <c r="D28" i="6"/>
  <c r="C37" i="6"/>
  <c r="D36" i="6"/>
  <c r="F16" i="5"/>
  <c r="D37" i="6" l="1"/>
  <c r="C41" i="6"/>
  <c r="D41" i="6" s="1"/>
  <c r="F9" i="5"/>
  <c r="F36" i="5"/>
  <c r="F32" i="5"/>
  <c r="F31" i="5"/>
  <c r="F30" i="5"/>
  <c r="F29" i="5"/>
  <c r="F28" i="5"/>
  <c r="F27" i="5"/>
  <c r="F24" i="5"/>
  <c r="F23" i="5"/>
  <c r="F22" i="5"/>
  <c r="F21" i="5"/>
  <c r="F20" i="5"/>
  <c r="F19" i="5"/>
  <c r="C18" i="5"/>
  <c r="F17" i="5"/>
  <c r="F15" i="5"/>
  <c r="F14" i="5"/>
  <c r="F13" i="5"/>
  <c r="D12" i="5"/>
  <c r="D37" i="5" s="1"/>
  <c r="C12" i="5"/>
  <c r="C37" i="5" s="1"/>
  <c r="F11" i="5"/>
  <c r="F8" i="5"/>
  <c r="F7" i="5"/>
  <c r="E16" i="2" l="1"/>
  <c r="F16" i="2" s="1"/>
  <c r="E18" i="5"/>
  <c r="E12" i="5"/>
  <c r="F25" i="5"/>
  <c r="F18" i="5"/>
  <c r="F26" i="5"/>
  <c r="F34" i="5"/>
  <c r="E6" i="5"/>
  <c r="F6" i="5" s="1"/>
  <c r="C19" i="4"/>
  <c r="E12" i="2" s="1"/>
  <c r="F12" i="2" s="1"/>
  <c r="F20" i="4"/>
  <c r="F19" i="4" s="1"/>
  <c r="E18" i="4"/>
  <c r="F18" i="4" s="1"/>
  <c r="E17" i="4"/>
  <c r="F17" i="4" s="1"/>
  <c r="D16" i="4"/>
  <c r="C16" i="4"/>
  <c r="E14" i="4"/>
  <c r="F14" i="4" s="1"/>
  <c r="F13" i="4" s="1"/>
  <c r="E12" i="4"/>
  <c r="F12" i="4" s="1"/>
  <c r="E11" i="4"/>
  <c r="F11" i="4" s="1"/>
  <c r="D10" i="4"/>
  <c r="F8" i="4"/>
  <c r="F7" i="4"/>
  <c r="D6" i="4"/>
  <c r="E37" i="5" l="1"/>
  <c r="F37" i="5" s="1"/>
  <c r="D13" i="2"/>
  <c r="E15" i="2"/>
  <c r="F15" i="2" s="1"/>
  <c r="D6" i="2"/>
  <c r="E11" i="2"/>
  <c r="F11" i="2" s="1"/>
  <c r="D38" i="5"/>
  <c r="E6" i="4"/>
  <c r="F6" i="4" s="1"/>
  <c r="E19" i="4"/>
  <c r="F12" i="5"/>
  <c r="D21" i="4"/>
  <c r="E13" i="4"/>
  <c r="E16" i="4"/>
  <c r="F16" i="4" s="1"/>
  <c r="E10" i="4"/>
  <c r="F10" i="4" s="1"/>
  <c r="C21" i="4"/>
  <c r="F9" i="4"/>
  <c r="H84" i="3"/>
  <c r="H83" i="3"/>
  <c r="H82" i="3"/>
  <c r="H81" i="3"/>
  <c r="H79" i="3"/>
  <c r="H78" i="3"/>
  <c r="H74" i="3"/>
  <c r="H73" i="3"/>
  <c r="H72" i="3"/>
  <c r="H71" i="3"/>
  <c r="H70" i="3"/>
  <c r="H69" i="3"/>
  <c r="H66" i="3"/>
  <c r="H65" i="3"/>
  <c r="H64" i="3"/>
  <c r="H60" i="3"/>
  <c r="H62" i="3"/>
  <c r="H61" i="3"/>
  <c r="H59" i="3"/>
  <c r="H58" i="3"/>
  <c r="H57" i="3"/>
  <c r="H56" i="3"/>
  <c r="G55" i="3"/>
  <c r="G54" i="3" s="1"/>
  <c r="F55" i="3"/>
  <c r="F54" i="3" s="1"/>
  <c r="F5" i="3" s="1"/>
  <c r="F89" i="3" s="1"/>
  <c r="E55" i="3"/>
  <c r="E54" i="3" s="1"/>
  <c r="D55" i="3"/>
  <c r="D54" i="3" s="1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29" i="3"/>
  <c r="H27" i="3"/>
  <c r="H26" i="3"/>
  <c r="H11" i="3"/>
  <c r="H22" i="3"/>
  <c r="H21" i="3"/>
  <c r="H20" i="3"/>
  <c r="H19" i="3"/>
  <c r="H18" i="3"/>
  <c r="H16" i="3"/>
  <c r="H15" i="3"/>
  <c r="H14" i="3"/>
  <c r="H13" i="3"/>
  <c r="H12" i="3"/>
  <c r="H10" i="3"/>
  <c r="H9" i="3"/>
  <c r="H80" i="3" l="1"/>
  <c r="D22" i="4"/>
  <c r="D22" i="2"/>
  <c r="D26" i="2" s="1"/>
  <c r="H55" i="3"/>
  <c r="H63" i="3"/>
  <c r="E5" i="3"/>
  <c r="E89" i="3" s="1"/>
  <c r="D7" i="3"/>
  <c r="D5" i="3" s="1"/>
  <c r="D89" i="3" s="1"/>
  <c r="G7" i="3"/>
  <c r="G5" i="3" s="1"/>
  <c r="G89" i="3" s="1"/>
  <c r="E21" i="4"/>
  <c r="F21" i="4" s="1"/>
  <c r="C13" i="2"/>
  <c r="C38" i="5" s="1"/>
  <c r="C6" i="2"/>
  <c r="C22" i="4" s="1"/>
  <c r="E6" i="2" l="1"/>
  <c r="F6" i="2" s="1"/>
  <c r="E13" i="2"/>
  <c r="F13" i="2" s="1"/>
  <c r="H54" i="3"/>
  <c r="C22" i="2"/>
  <c r="C26" i="2" s="1"/>
  <c r="H7" i="3"/>
  <c r="H5" i="3" l="1"/>
  <c r="H89" i="3" s="1"/>
  <c r="E22" i="2"/>
  <c r="F22" i="2" s="1"/>
  <c r="E26" i="2"/>
  <c r="F26" i="2" s="1"/>
  <c r="D24" i="1"/>
  <c r="E24" i="1" s="1"/>
  <c r="D27" i="1" l="1"/>
  <c r="E27" i="1" s="1"/>
  <c r="D33" i="1"/>
  <c r="E33" i="1" s="1"/>
  <c r="B28" i="1"/>
  <c r="B44" i="1" s="1"/>
  <c r="D40" i="1"/>
  <c r="E40" i="1" s="1"/>
  <c r="D36" i="1"/>
  <c r="E36" i="1" s="1"/>
  <c r="D28" i="1" l="1"/>
  <c r="E28" i="1" s="1"/>
  <c r="D44" i="1"/>
  <c r="E4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房佳樺</author>
  </authors>
  <commentList>
    <comment ref="D19" authorId="0" shapeId="0" xr:uid="{18EDE2DE-2FB2-4952-8B3D-D6A2D5B24624}">
      <text>
        <r>
          <rPr>
            <b/>
            <sz val="9"/>
            <color indexed="81"/>
            <rFont val="細明體"/>
            <family val="3"/>
            <charset val="136"/>
          </rPr>
          <t>房佳樺</t>
        </r>
        <r>
          <rPr>
            <b/>
            <sz val="9"/>
            <color indexed="81"/>
            <rFont val="Tahoma"/>
            <family val="2"/>
          </rPr>
          <t>: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廖霙瑞</author>
  </authors>
  <commentList>
    <comment ref="E331" authorId="0" shapeId="0" xr:uid="{EA80BE63-240A-4140-9012-687B9D827106}">
      <text>
        <r>
          <rPr>
            <b/>
            <sz val="9"/>
            <color indexed="81"/>
            <rFont val="細明體"/>
            <family val="3"/>
            <charset val="136"/>
          </rPr>
          <t>廖霙瑞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110/9/22#340</t>
        </r>
        <r>
          <rPr>
            <sz val="9"/>
            <color indexed="81"/>
            <rFont val="細明體"/>
            <family val="3"/>
            <charset val="136"/>
          </rPr>
          <t>調整</t>
        </r>
      </text>
    </comment>
  </commentList>
</comments>
</file>

<file path=xl/sharedStrings.xml><?xml version="1.0" encoding="utf-8"?>
<sst xmlns="http://schemas.openxmlformats.org/spreadsheetml/2006/main" count="843" uniqueCount="784">
  <si>
    <t>流動資產</t>
  </si>
  <si>
    <t>　現金</t>
  </si>
  <si>
    <t>　銀行存款</t>
  </si>
  <si>
    <t>　預付款項</t>
  </si>
  <si>
    <t>長期投資，應收款及基金</t>
  </si>
  <si>
    <t>　特種基金</t>
  </si>
  <si>
    <t>固定資產</t>
  </si>
  <si>
    <t>　機械儀器及設備</t>
  </si>
  <si>
    <t>　圖書及博物</t>
  </si>
  <si>
    <t>　其他設備</t>
  </si>
  <si>
    <t>　存出保證金</t>
  </si>
  <si>
    <t>流動負債</t>
  </si>
  <si>
    <t>　應付款項</t>
  </si>
  <si>
    <t>　預收款項</t>
  </si>
  <si>
    <t>　代收款項</t>
  </si>
  <si>
    <t>　存入保證金</t>
  </si>
  <si>
    <t>　指定用途權益基金</t>
  </si>
  <si>
    <t>　未指定用途權益基金</t>
  </si>
  <si>
    <t>餘絀</t>
  </si>
  <si>
    <t>　累積餘絀</t>
  </si>
  <si>
    <t>比較增減</t>
    <phoneticPr fontId="1" type="noConversion"/>
  </si>
  <si>
    <t>(本)年07月31日決算數(1)</t>
    <phoneticPr fontId="1" type="noConversion"/>
  </si>
  <si>
    <t>(上)年07月31日決算數(2)</t>
    <phoneticPr fontId="1" type="noConversion"/>
  </si>
  <si>
    <t>其他資產</t>
    <phoneticPr fontId="1" type="noConversion"/>
  </si>
  <si>
    <t>負債</t>
    <phoneticPr fontId="1" type="noConversion"/>
  </si>
  <si>
    <t>　閒置資產---土地</t>
    <phoneticPr fontId="1" type="noConversion"/>
  </si>
  <si>
    <t>其他負債</t>
    <phoneticPr fontId="1" type="noConversion"/>
  </si>
  <si>
    <t>上年度決算數</t>
  </si>
  <si>
    <t>各項收入</t>
  </si>
  <si>
    <t>　學雜費收入</t>
  </si>
  <si>
    <t>　其他教學活動收入</t>
  </si>
  <si>
    <t>　補助及捐贈收入</t>
  </si>
  <si>
    <t>　財務收入</t>
  </si>
  <si>
    <t>　其他收入</t>
  </si>
  <si>
    <t>各項支出</t>
  </si>
  <si>
    <t>　董事會支出</t>
  </si>
  <si>
    <t>　行政管理支出</t>
  </si>
  <si>
    <t>　教學研究及訓輔支出</t>
  </si>
  <si>
    <t>　獎助學金支出</t>
  </si>
  <si>
    <t>　推廣教育支出</t>
  </si>
  <si>
    <t>　其他教學活動支出</t>
    <phoneticPr fontId="1" type="noConversion"/>
  </si>
  <si>
    <t>　其他支出</t>
  </si>
  <si>
    <t>科目</t>
    <phoneticPr fontId="1" type="noConversion"/>
  </si>
  <si>
    <t>比較增減</t>
    <phoneticPr fontId="1" type="noConversion"/>
  </si>
  <si>
    <t xml:space="preserve">  金額                (3)=(2)-(1)</t>
    <phoneticPr fontId="1" type="noConversion"/>
  </si>
  <si>
    <t xml:space="preserve">   ％           (4)=(3)/(1)*100</t>
    <phoneticPr fontId="1" type="noConversion"/>
  </si>
  <si>
    <t>科  目  名 稱</t>
    <phoneticPr fontId="1" type="noConversion"/>
  </si>
  <si>
    <t>結存</t>
    <phoneticPr fontId="1" type="noConversion"/>
  </si>
  <si>
    <t>　　廣告設計科</t>
  </si>
  <si>
    <t>　　綜合高中部</t>
  </si>
  <si>
    <t>　　資處科</t>
  </si>
  <si>
    <t>　　教務處</t>
  </si>
  <si>
    <t>　　教導處</t>
  </si>
  <si>
    <t>　　學務處</t>
  </si>
  <si>
    <t>　　心理輔導室</t>
  </si>
  <si>
    <t>　　銅樂器</t>
  </si>
  <si>
    <t>　　實習處</t>
  </si>
  <si>
    <t>　　行政電腦組</t>
  </si>
  <si>
    <t>　　教官室</t>
  </si>
  <si>
    <t>　　中正社大</t>
  </si>
  <si>
    <t>　　總務處</t>
  </si>
  <si>
    <t>　　人事室</t>
  </si>
  <si>
    <t>　　會計室</t>
  </si>
  <si>
    <t>　　校長室</t>
  </si>
  <si>
    <t>　　董事會</t>
  </si>
  <si>
    <t>其他資產</t>
    <phoneticPr fontId="1" type="noConversion"/>
  </si>
  <si>
    <t>固定資產及無形資產合計</t>
  </si>
  <si>
    <t>預算數</t>
  </si>
  <si>
    <t>實際數</t>
  </si>
  <si>
    <t>差異</t>
  </si>
  <si>
    <t>％</t>
  </si>
  <si>
    <t>學雜費收入</t>
    <phoneticPr fontId="3" type="noConversion"/>
  </si>
  <si>
    <t>推廣教育及其他教學活動收入</t>
    <phoneticPr fontId="3" type="noConversion"/>
  </si>
  <si>
    <t>補助及受贈收入</t>
    <phoneticPr fontId="3" type="noConversion"/>
  </si>
  <si>
    <t>財務收入</t>
  </si>
  <si>
    <t>其他收入</t>
  </si>
  <si>
    <t>科目</t>
    <phoneticPr fontId="3" type="noConversion"/>
  </si>
  <si>
    <t>比較</t>
  </si>
  <si>
    <t>備註</t>
  </si>
  <si>
    <t>差異</t>
    <phoneticPr fontId="3" type="noConversion"/>
  </si>
  <si>
    <t>％</t>
    <phoneticPr fontId="3" type="noConversion"/>
  </si>
  <si>
    <t>董事會支出</t>
  </si>
  <si>
    <t>行政管理支出</t>
  </si>
  <si>
    <t xml:space="preserve"> </t>
    <phoneticPr fontId="3" type="noConversion"/>
  </si>
  <si>
    <t>教學研究及訓輔支出</t>
  </si>
  <si>
    <t>推廣教育及其他教學支出</t>
    <phoneticPr fontId="1" type="noConversion"/>
  </si>
  <si>
    <t>其他支出</t>
  </si>
  <si>
    <t>(本)年度</t>
    <phoneticPr fontId="3" type="noConversion"/>
  </si>
  <si>
    <t>佔經常門          現金收入%</t>
    <phoneticPr fontId="3" type="noConversion"/>
  </si>
  <si>
    <t>(上)年度</t>
    <phoneticPr fontId="3" type="noConversion"/>
  </si>
  <si>
    <t>佔經常門          現金收入%</t>
  </si>
  <si>
    <t>經常門現金餘(絀)</t>
    <phoneticPr fontId="3" type="noConversion"/>
  </si>
  <si>
    <t>購置不動產現金支出</t>
    <phoneticPr fontId="3" type="noConversion"/>
  </si>
  <si>
    <t>本期現金餘(絀)</t>
    <phoneticPr fontId="3" type="noConversion"/>
  </si>
  <si>
    <t>(本)學年度</t>
    <phoneticPr fontId="1" type="noConversion"/>
  </si>
  <si>
    <t>(上)學年度</t>
    <phoneticPr fontId="1" type="noConversion"/>
  </si>
  <si>
    <t>營運活動現金流量</t>
    <phoneticPr fontId="1" type="noConversion"/>
  </si>
  <si>
    <t xml:space="preserve"> </t>
    <phoneticPr fontId="1" type="noConversion"/>
  </si>
  <si>
    <t>期初現金及銀行存款餘額</t>
  </si>
  <si>
    <t>期末現金及銀行存款餘額</t>
  </si>
  <si>
    <t>金額                       (3)=(1)-(2)</t>
    <phoneticPr fontId="1" type="noConversion"/>
  </si>
  <si>
    <t xml:space="preserve">  ％(4)=(3)/(2)*100</t>
    <phoneticPr fontId="1" type="noConversion"/>
  </si>
  <si>
    <t>　應收款項淨額</t>
    <phoneticPr fontId="1" type="noConversion"/>
  </si>
  <si>
    <t>　房屋及建築</t>
    <phoneticPr fontId="1" type="noConversion"/>
  </si>
  <si>
    <t>資產</t>
    <phoneticPr fontId="1" type="noConversion"/>
  </si>
  <si>
    <t>資產總計</t>
    <phoneticPr fontId="1" type="noConversion"/>
  </si>
  <si>
    <t>　應付退休金及離職金</t>
    <phoneticPr fontId="1" type="noConversion"/>
  </si>
  <si>
    <t>負債、權益基金及餘絀總計</t>
    <phoneticPr fontId="1" type="noConversion"/>
  </si>
  <si>
    <t>本期現金及銀行存款淨流入(出)</t>
    <phoneticPr fontId="1" type="noConversion"/>
  </si>
  <si>
    <t>購置動產、無形資產及其他資產現金支出</t>
    <phoneticPr fontId="3" type="noConversion"/>
  </si>
  <si>
    <t>扣減不動產支出前現金餘(絀)</t>
    <phoneticPr fontId="3" type="noConversion"/>
  </si>
  <si>
    <t>獎助學金支出</t>
    <phoneticPr fontId="1" type="noConversion"/>
  </si>
  <si>
    <t>權益基金</t>
    <phoneticPr fontId="1" type="noConversion"/>
  </si>
  <si>
    <t>權益其他項目</t>
    <phoneticPr fontId="1" type="noConversion"/>
  </si>
  <si>
    <t>權益基金及餘絀</t>
    <phoneticPr fontId="1" type="noConversion"/>
  </si>
  <si>
    <t xml:space="preserve">  金融商品未實現餘絀</t>
    <phoneticPr fontId="1" type="noConversion"/>
  </si>
  <si>
    <t>投資活動現金流量:</t>
    <phoneticPr fontId="1" type="noConversion"/>
  </si>
  <si>
    <t>本期餘絀</t>
    <phoneticPr fontId="1" type="noConversion"/>
  </si>
  <si>
    <t>其他綜合餘絀</t>
    <phoneticPr fontId="1" type="noConversion"/>
  </si>
  <si>
    <t>備供出售金融資產           未實現餘絀</t>
    <phoneticPr fontId="1" type="noConversion"/>
  </si>
  <si>
    <t>本期其他綜合餘絀</t>
    <phoneticPr fontId="1" type="noConversion"/>
  </si>
  <si>
    <t>本期綜合餘絀總額</t>
    <phoneticPr fontId="1" type="noConversion"/>
  </si>
  <si>
    <t xml:space="preserve"> </t>
    <phoneticPr fontId="1" type="noConversion"/>
  </si>
  <si>
    <t>(本)年度預算數
(1)</t>
    <phoneticPr fontId="1" type="noConversion"/>
  </si>
  <si>
    <t>(本)年度決算數
(2)</t>
    <phoneticPr fontId="1" type="noConversion"/>
  </si>
  <si>
    <t xml:space="preserve">  推廣教育收入</t>
    <phoneticPr fontId="1" type="noConversion"/>
  </si>
  <si>
    <t>建築物</t>
    <phoneticPr fontId="1" type="noConversion"/>
  </si>
  <si>
    <t>機械儀器及設備</t>
    <phoneticPr fontId="1" type="noConversion"/>
  </si>
  <si>
    <t xml:space="preserve"> 機械儀器設備</t>
    <phoneticPr fontId="1" type="noConversion"/>
  </si>
  <si>
    <t>實驗研究組</t>
    <phoneticPr fontId="1" type="noConversion"/>
  </si>
  <si>
    <t>　　</t>
    <phoneticPr fontId="1" type="noConversion"/>
  </si>
  <si>
    <t>機電科</t>
    <phoneticPr fontId="1" type="noConversion"/>
  </si>
  <si>
    <t>照顧服務科</t>
    <phoneticPr fontId="1" type="noConversion"/>
  </si>
  <si>
    <t>電子科</t>
    <phoneticPr fontId="1" type="noConversion"/>
  </si>
  <si>
    <t>電機科</t>
    <phoneticPr fontId="1" type="noConversion"/>
  </si>
  <si>
    <t>建築科</t>
    <phoneticPr fontId="1" type="noConversion"/>
  </si>
  <si>
    <t>建築製圖科</t>
    <phoneticPr fontId="1" type="noConversion"/>
  </si>
  <si>
    <t>汽車科</t>
    <phoneticPr fontId="1" type="noConversion"/>
  </si>
  <si>
    <t>資訊科</t>
    <phoneticPr fontId="1" type="noConversion"/>
  </si>
  <si>
    <t>觀光事業科</t>
    <phoneticPr fontId="1" type="noConversion"/>
  </si>
  <si>
    <t>廣告設計科</t>
    <phoneticPr fontId="1" type="noConversion"/>
  </si>
  <si>
    <t>綜合高中部</t>
    <phoneticPr fontId="1" type="noConversion"/>
  </si>
  <si>
    <t>資處科</t>
    <phoneticPr fontId="1" type="noConversion"/>
  </si>
  <si>
    <t>餐飲科</t>
    <phoneticPr fontId="1" type="noConversion"/>
  </si>
  <si>
    <t xml:space="preserve"> 雜項設備</t>
    <phoneticPr fontId="1" type="noConversion"/>
  </si>
  <si>
    <t>　　</t>
    <phoneticPr fontId="1" type="noConversion"/>
  </si>
  <si>
    <t xml:space="preserve">        </t>
    <phoneticPr fontId="1" type="noConversion"/>
  </si>
  <si>
    <t>照顧服務科</t>
    <phoneticPr fontId="1" type="noConversion"/>
  </si>
  <si>
    <t>廣告設計科</t>
    <phoneticPr fontId="1" type="noConversion"/>
  </si>
  <si>
    <t>教務處</t>
    <phoneticPr fontId="1" type="noConversion"/>
  </si>
  <si>
    <t>教導處</t>
    <phoneticPr fontId="1" type="noConversion"/>
  </si>
  <si>
    <t>學務處</t>
    <phoneticPr fontId="1" type="noConversion"/>
  </si>
  <si>
    <t>心理輔導室</t>
    <phoneticPr fontId="1" type="noConversion"/>
  </si>
  <si>
    <t>實習處</t>
    <phoneticPr fontId="1" type="noConversion"/>
  </si>
  <si>
    <t>行政電腦組</t>
    <phoneticPr fontId="1" type="noConversion"/>
  </si>
  <si>
    <t>教官室</t>
    <phoneticPr fontId="1" type="noConversion"/>
  </si>
  <si>
    <t>中正社大</t>
    <phoneticPr fontId="1" type="noConversion"/>
  </si>
  <si>
    <t>總務處</t>
    <phoneticPr fontId="1" type="noConversion"/>
  </si>
  <si>
    <t>人事室</t>
    <phoneticPr fontId="1" type="noConversion"/>
  </si>
  <si>
    <t>會計室</t>
    <phoneticPr fontId="1" type="noConversion"/>
  </si>
  <si>
    <t>校長室</t>
    <phoneticPr fontId="1" type="noConversion"/>
  </si>
  <si>
    <t>董事會</t>
    <phoneticPr fontId="1" type="noConversion"/>
  </si>
  <si>
    <t>圖書</t>
    <phoneticPr fontId="1" type="noConversion"/>
  </si>
  <si>
    <t>中文</t>
    <phoneticPr fontId="1" type="noConversion"/>
  </si>
  <si>
    <t>英文</t>
    <phoneticPr fontId="1" type="noConversion"/>
  </si>
  <si>
    <t>日文</t>
    <phoneticPr fontId="1" type="noConversion"/>
  </si>
  <si>
    <t>博物</t>
    <phoneticPr fontId="1" type="noConversion"/>
  </si>
  <si>
    <t xml:space="preserve"> 其他設備</t>
    <phoneticPr fontId="1" type="noConversion"/>
  </si>
  <si>
    <t xml:space="preserve"> 圖書及博物</t>
    <phoneticPr fontId="1" type="noConversion"/>
  </si>
  <si>
    <t xml:space="preserve"> 預付土地工程及設備款</t>
    <phoneticPr fontId="1" type="noConversion"/>
  </si>
  <si>
    <t>預付土地款</t>
    <phoneticPr fontId="1" type="noConversion"/>
  </si>
  <si>
    <t>運輸設備</t>
    <phoneticPr fontId="1" type="noConversion"/>
  </si>
  <si>
    <t>消防設備</t>
    <phoneticPr fontId="1" type="noConversion"/>
  </si>
  <si>
    <t>事務設備</t>
    <phoneticPr fontId="1" type="noConversion"/>
  </si>
  <si>
    <t>長期應收分期帳款-關係人</t>
    <phoneticPr fontId="1" type="noConversion"/>
  </si>
  <si>
    <t xml:space="preserve"> 存出保證金</t>
    <phoneticPr fontId="1" type="noConversion"/>
  </si>
  <si>
    <t>存出保證金(學校)</t>
    <phoneticPr fontId="1" type="noConversion"/>
  </si>
  <si>
    <t>存出保證金(社大)</t>
    <phoneticPr fontId="1" type="noConversion"/>
  </si>
  <si>
    <t>上年度止 
結存金額</t>
    <phoneticPr fontId="1" type="noConversion"/>
  </si>
  <si>
    <t>本年度購入
增加金額</t>
    <phoneticPr fontId="1" type="noConversion"/>
  </si>
  <si>
    <t xml:space="preserve">本年度
減少金額 </t>
    <phoneticPr fontId="1" type="noConversion"/>
  </si>
  <si>
    <t>本年度調撥
增加金額</t>
    <phoneticPr fontId="1" type="noConversion"/>
  </si>
  <si>
    <t>本年度調撥
減少金額</t>
    <phoneticPr fontId="1" type="noConversion"/>
  </si>
  <si>
    <t xml:space="preserve">備註  </t>
    <phoneticPr fontId="3" type="noConversion"/>
  </si>
  <si>
    <t>比較</t>
    <phoneticPr fontId="3" type="noConversion"/>
  </si>
  <si>
    <t>科目</t>
    <phoneticPr fontId="3" type="noConversion"/>
  </si>
  <si>
    <t>臺北市開南高級中等學校</t>
    <phoneticPr fontId="1" type="noConversion"/>
  </si>
  <si>
    <t xml:space="preserve">臺北市開南高級中等學校     </t>
    <phoneticPr fontId="1" type="noConversion"/>
  </si>
  <si>
    <t>臺北市開南高級中等學校</t>
    <phoneticPr fontId="3" type="noConversion"/>
  </si>
  <si>
    <t>退休撫卹費</t>
    <phoneticPr fontId="1" type="noConversion"/>
  </si>
  <si>
    <t>人事費</t>
    <phoneticPr fontId="1" type="noConversion"/>
  </si>
  <si>
    <t>業務費</t>
    <phoneticPr fontId="1" type="noConversion"/>
  </si>
  <si>
    <t>出席及交通費</t>
    <phoneticPr fontId="1" type="noConversion"/>
  </si>
  <si>
    <t>業務費</t>
    <phoneticPr fontId="3" type="noConversion"/>
  </si>
  <si>
    <t>維護費</t>
    <phoneticPr fontId="3" type="noConversion"/>
  </si>
  <si>
    <t>折舊及攤銷</t>
    <phoneticPr fontId="3" type="noConversion"/>
  </si>
  <si>
    <t>退休撫卹費</t>
    <phoneticPr fontId="1" type="noConversion"/>
  </si>
  <si>
    <t>推廣教育支出</t>
    <phoneticPr fontId="1" type="noConversion"/>
  </si>
  <si>
    <t xml:space="preserve"> 人事費</t>
    <phoneticPr fontId="1" type="noConversion"/>
  </si>
  <si>
    <t xml:space="preserve"> 業務費</t>
    <phoneticPr fontId="1" type="noConversion"/>
  </si>
  <si>
    <t xml:space="preserve"> 維護費</t>
    <phoneticPr fontId="3" type="noConversion"/>
  </si>
  <si>
    <t xml:space="preserve"> 退休撫卹費</t>
    <phoneticPr fontId="1" type="noConversion"/>
  </si>
  <si>
    <t xml:space="preserve"> 折舊及攤銷</t>
    <phoneticPr fontId="3" type="noConversion"/>
  </si>
  <si>
    <t>其他教學支出</t>
    <phoneticPr fontId="1" type="noConversion"/>
  </si>
  <si>
    <t>合計</t>
    <phoneticPr fontId="1" type="noConversion"/>
  </si>
  <si>
    <t>超額年金給付</t>
    <phoneticPr fontId="3" type="noConversion"/>
  </si>
  <si>
    <t>經常門現金收入</t>
    <phoneticPr fontId="3" type="noConversion"/>
  </si>
  <si>
    <t>其他教學活動收入</t>
    <phoneticPr fontId="3" type="noConversion"/>
  </si>
  <si>
    <t>項目</t>
    <phoneticPr fontId="3" type="noConversion"/>
  </si>
  <si>
    <t>學雜費收入</t>
    <phoneticPr fontId="1" type="noConversion"/>
  </si>
  <si>
    <t>推廣教育收入</t>
    <phoneticPr fontId="3" type="noConversion"/>
  </si>
  <si>
    <t>補助及受贈收入</t>
    <phoneticPr fontId="3" type="noConversion"/>
  </si>
  <si>
    <t>財務收入</t>
    <phoneticPr fontId="1" type="noConversion"/>
  </si>
  <si>
    <t>其他收入</t>
    <phoneticPr fontId="1" type="noConversion"/>
  </si>
  <si>
    <t>減:不產生現金流入之收入</t>
    <phoneticPr fontId="1" type="noConversion"/>
  </si>
  <si>
    <t>應收預收項目調整增(減)數</t>
    <phoneticPr fontId="3" type="noConversion"/>
  </si>
  <si>
    <t>利息股利調整數</t>
    <phoneticPr fontId="1" type="noConversion"/>
  </si>
  <si>
    <t xml:space="preserve">  經常門現金收入合計數</t>
    <phoneticPr fontId="3" type="noConversion"/>
  </si>
  <si>
    <t>經常門現金支出</t>
    <phoneticPr fontId="3" type="noConversion"/>
  </si>
  <si>
    <t>董事會支出</t>
    <phoneticPr fontId="1" type="noConversion"/>
  </si>
  <si>
    <t>行政管理支出</t>
    <phoneticPr fontId="1" type="noConversion"/>
  </si>
  <si>
    <t>教學研究及訓輔支出</t>
    <phoneticPr fontId="1" type="noConversion"/>
  </si>
  <si>
    <t>獎助學金支出</t>
    <phoneticPr fontId="1" type="noConversion"/>
  </si>
  <si>
    <t>推廣教育支出</t>
    <phoneticPr fontId="3" type="noConversion"/>
  </si>
  <si>
    <t>其他教學活動支出</t>
    <phoneticPr fontId="3" type="noConversion"/>
  </si>
  <si>
    <t>其他支出</t>
    <phoneticPr fontId="1" type="noConversion"/>
  </si>
  <si>
    <t>減:不產生現金流出之支出</t>
    <phoneticPr fontId="3" type="noConversion"/>
  </si>
  <si>
    <t>應付預付項目調整增(減)數</t>
    <phoneticPr fontId="3" type="noConversion"/>
  </si>
  <si>
    <t xml:space="preserve">  經常門現金支出合計數</t>
    <phoneticPr fontId="3" type="noConversion"/>
  </si>
  <si>
    <t>利息調整數</t>
    <phoneticPr fontId="3" type="noConversion"/>
  </si>
  <si>
    <t>機器儀器及設備</t>
    <phoneticPr fontId="3" type="noConversion"/>
  </si>
  <si>
    <t>圖書及博物</t>
    <phoneticPr fontId="3" type="noConversion"/>
  </si>
  <si>
    <t>其他設備</t>
    <phoneticPr fontId="3" type="noConversion"/>
  </si>
  <si>
    <t xml:space="preserve">  購置動產、無形資產及其他資產現金支出合計</t>
    <phoneticPr fontId="1" type="noConversion"/>
  </si>
  <si>
    <t>房屋及建築</t>
    <phoneticPr fontId="1" type="noConversion"/>
  </si>
  <si>
    <t xml:space="preserve">  購置不動產現金支出合計</t>
    <phoneticPr fontId="1" type="noConversion"/>
  </si>
  <si>
    <t>籌資活動現金流量</t>
    <phoneticPr fontId="1" type="noConversion"/>
  </si>
  <si>
    <t>本期餘(絀)</t>
    <phoneticPr fontId="1" type="noConversion"/>
  </si>
  <si>
    <t>利息股利之調整</t>
    <phoneticPr fontId="1" type="noConversion"/>
  </si>
  <si>
    <t>未計利息股利之本期餘(絀)</t>
    <phoneticPr fontId="1" type="noConversion"/>
  </si>
  <si>
    <t>調整項目</t>
    <phoneticPr fontId="1" type="noConversion"/>
  </si>
  <si>
    <t xml:space="preserve">  加:不產生現金流出之成本與費用</t>
    <phoneticPr fontId="1" type="noConversion"/>
  </si>
  <si>
    <t xml:space="preserve">  減:不產生現金流入之收入</t>
    <phoneticPr fontId="1" type="noConversion"/>
  </si>
  <si>
    <t xml:space="preserve">  流動資產調整項目淨(增)減數</t>
    <phoneticPr fontId="1" type="noConversion"/>
  </si>
  <si>
    <t xml:space="preserve">  流動負債調整項目淨增(減)數</t>
    <phoneticPr fontId="1" type="noConversion"/>
  </si>
  <si>
    <t>未計利息股利之現金流入(出)</t>
    <phoneticPr fontId="1" type="noConversion"/>
  </si>
  <si>
    <t>收取利息</t>
    <phoneticPr fontId="1" type="noConversion"/>
  </si>
  <si>
    <t>收取股利</t>
    <phoneticPr fontId="1" type="noConversion"/>
  </si>
  <si>
    <t>營運活動之現金流入(出)</t>
    <phoneticPr fontId="1" type="noConversion"/>
  </si>
  <si>
    <t>投資活動淨現金流入(出)</t>
    <phoneticPr fontId="1" type="noConversion"/>
  </si>
  <si>
    <t>減少流動金融資產及投資收現數</t>
    <phoneticPr fontId="1" type="noConversion"/>
  </si>
  <si>
    <t>收回存出保證金收現數</t>
    <phoneticPr fontId="1" type="noConversion"/>
  </si>
  <si>
    <t>減少或處分其他投資活動收現數</t>
    <phoneticPr fontId="1" type="noConversion"/>
  </si>
  <si>
    <t>減:增加不動產、房屋及設備付現數</t>
    <phoneticPr fontId="1" type="noConversion"/>
  </si>
  <si>
    <t>增加代收款項收現數</t>
    <phoneticPr fontId="1" type="noConversion"/>
  </si>
  <si>
    <t>收取存入保證金收現數</t>
    <phoneticPr fontId="1" type="noConversion"/>
  </si>
  <si>
    <t>減：減少代收款項付現數</t>
    <phoneticPr fontId="1" type="noConversion"/>
  </si>
  <si>
    <t xml:space="preserve">    退回存入保證金付現數</t>
    <phoneticPr fontId="1" type="noConversion"/>
  </si>
  <si>
    <t>籌資活動淨現金流入(出)</t>
    <phoneticPr fontId="1" type="noConversion"/>
  </si>
  <si>
    <t>出售資產現金收入</t>
    <phoneticPr fontId="3" type="noConversion"/>
  </si>
  <si>
    <t>合計</t>
    <phoneticPr fontId="1" type="noConversion"/>
  </si>
  <si>
    <t>其他收入</t>
    <phoneticPr fontId="1" type="noConversion"/>
  </si>
  <si>
    <t>投資收益</t>
    <phoneticPr fontId="1" type="noConversion"/>
  </si>
  <si>
    <t>利息收入</t>
    <phoneticPr fontId="1" type="noConversion"/>
  </si>
  <si>
    <t>補助收入</t>
    <phoneticPr fontId="1" type="noConversion"/>
  </si>
  <si>
    <t>社大學分費收入</t>
    <phoneticPr fontId="1" type="noConversion"/>
  </si>
  <si>
    <t>其他教學活動收入</t>
    <phoneticPr fontId="1" type="noConversion"/>
  </si>
  <si>
    <t>學費收入</t>
    <phoneticPr fontId="3" type="noConversion"/>
  </si>
  <si>
    <t>雜費收入</t>
    <phoneticPr fontId="3" type="noConversion"/>
  </si>
  <si>
    <t>實習費收入</t>
    <phoneticPr fontId="1" type="noConversion"/>
  </si>
  <si>
    <t>折舊及攤銷</t>
    <phoneticPr fontId="3" type="noConversion"/>
  </si>
  <si>
    <t>折舊及攤銷</t>
    <phoneticPr fontId="1" type="noConversion"/>
  </si>
  <si>
    <t>雜項支出</t>
    <phoneticPr fontId="3" type="noConversion"/>
  </si>
  <si>
    <t>減:增加流動金融資產及投資付現數</t>
    <phoneticPr fontId="1" type="noConversion"/>
  </si>
  <si>
    <t>預算編列訟訴費200,000元，實際未動用</t>
    <phoneticPr fontId="1" type="noConversion"/>
  </si>
  <si>
    <t>捐贈收入</t>
    <phoneticPr fontId="1" type="noConversion"/>
  </si>
  <si>
    <t>平衡表</t>
    <phoneticPr fontId="1" type="noConversion"/>
  </si>
  <si>
    <t>收支餘絀計算表</t>
    <phoneticPr fontId="1" type="noConversion"/>
  </si>
  <si>
    <t xml:space="preserve">固定資產及無形資產變動表   </t>
    <phoneticPr fontId="1" type="noConversion"/>
  </si>
  <si>
    <t>收入明細表</t>
    <phoneticPr fontId="3" type="noConversion"/>
  </si>
  <si>
    <t>臺北市開南高級中等學校</t>
    <phoneticPr fontId="3" type="noConversion"/>
  </si>
  <si>
    <t>支出明細表</t>
    <phoneticPr fontId="3" type="noConversion"/>
  </si>
  <si>
    <t>現金收支概況表</t>
    <phoneticPr fontId="3" type="noConversion"/>
  </si>
  <si>
    <t>現金流量表</t>
    <phoneticPr fontId="1" type="noConversion"/>
  </si>
  <si>
    <t>項目</t>
    <phoneticPr fontId="1" type="noConversion"/>
  </si>
  <si>
    <t>臺北市開南高級中等學校</t>
    <phoneticPr fontId="1" type="noConversion"/>
  </si>
  <si>
    <t>出售股票投資收益及現金股利</t>
    <phoneticPr fontId="1" type="noConversion"/>
  </si>
  <si>
    <t xml:space="preserve"> 人事室</t>
    <phoneticPr fontId="1" type="noConversion"/>
  </si>
  <si>
    <t xml:space="preserve"> 會計室</t>
    <phoneticPr fontId="1" type="noConversion"/>
  </si>
  <si>
    <t xml:space="preserve"> 總務處</t>
    <phoneticPr fontId="1" type="noConversion"/>
  </si>
  <si>
    <t xml:space="preserve"> 實習處</t>
    <phoneticPr fontId="1" type="noConversion"/>
  </si>
  <si>
    <t xml:space="preserve"> 董事會</t>
    <phoneticPr fontId="1" type="noConversion"/>
  </si>
  <si>
    <t xml:space="preserve"> 校長室</t>
    <phoneticPr fontId="1" type="noConversion"/>
  </si>
  <si>
    <t xml:space="preserve"> 工友室</t>
    <phoneticPr fontId="1" type="noConversion"/>
  </si>
  <si>
    <t xml:space="preserve"> 活動中心</t>
    <phoneticPr fontId="1" type="noConversion"/>
  </si>
  <si>
    <t xml:space="preserve"> 合作社</t>
    <phoneticPr fontId="1" type="noConversion"/>
  </si>
  <si>
    <t xml:space="preserve"> 警衛室</t>
    <phoneticPr fontId="1" type="noConversion"/>
  </si>
  <si>
    <t xml:space="preserve"> 校友服務中心</t>
    <phoneticPr fontId="1" type="noConversion"/>
  </si>
  <si>
    <t>教務處</t>
    <phoneticPr fontId="1" type="noConversion"/>
  </si>
  <si>
    <t>警衛室</t>
    <phoneticPr fontId="1" type="noConversion"/>
  </si>
  <si>
    <t>幸町40咖啡廳</t>
    <phoneticPr fontId="1" type="noConversion"/>
  </si>
  <si>
    <t xml:space="preserve"> 幸町40咖啡廳</t>
    <phoneticPr fontId="1" type="noConversion"/>
  </si>
  <si>
    <t xml:space="preserve"> 教務處</t>
    <phoneticPr fontId="1" type="noConversion"/>
  </si>
  <si>
    <t>　非流動金融資產</t>
    <phoneticPr fontId="1" type="noConversion"/>
  </si>
  <si>
    <t>樂隊</t>
    <phoneticPr fontId="1" type="noConversion"/>
  </si>
  <si>
    <t xml:space="preserve"> 土地(閒置資產)</t>
    <phoneticPr fontId="1" type="noConversion"/>
  </si>
  <si>
    <t>　購建中營運資產</t>
    <phoneticPr fontId="1" type="noConversion"/>
  </si>
  <si>
    <t>無形資產</t>
    <phoneticPr fontId="1" type="noConversion"/>
  </si>
  <si>
    <t>無形資產</t>
    <phoneticPr fontId="1" type="noConversion"/>
  </si>
  <si>
    <t>因疫情影響，學員退費人次增加。</t>
    <phoneticPr fontId="1" type="noConversion"/>
  </si>
  <si>
    <t>預算以董事、監察人全數出席人數編列，開會時會有少數董事或監察人請假未出席會議。</t>
    <phoneticPr fontId="1" type="noConversion"/>
  </si>
  <si>
    <t>依退休撫卹基金會之規定(學校負擔)。</t>
    <phoneticPr fontId="1" type="noConversion"/>
  </si>
  <si>
    <t>依退休撫卹基金會之規定(學校負擔)。</t>
    <phoneticPr fontId="3" type="noConversion"/>
  </si>
  <si>
    <t>因疫情影響，國產署租金給予優惠。</t>
    <phoneticPr fontId="1" type="noConversion"/>
  </si>
  <si>
    <t>111年7月31日</t>
    <phoneticPr fontId="1" type="noConversion"/>
  </si>
  <si>
    <t>110學年度</t>
    <phoneticPr fontId="1" type="noConversion"/>
  </si>
  <si>
    <t>110學年度</t>
    <phoneticPr fontId="3" type="noConversion"/>
  </si>
  <si>
    <t xml:space="preserve">110學年度  </t>
    <phoneticPr fontId="1" type="noConversion"/>
  </si>
  <si>
    <t xml:space="preserve">　附屬機構投資 </t>
    <phoneticPr fontId="1" type="noConversion"/>
  </si>
  <si>
    <t>　附屬機構損失</t>
    <phoneticPr fontId="1" type="noConversion"/>
  </si>
  <si>
    <t>減:增加無形資產付現數</t>
    <phoneticPr fontId="1" type="noConversion"/>
  </si>
  <si>
    <t>減:增加附屬機構投資付現數</t>
    <phoneticPr fontId="1" type="noConversion"/>
  </si>
  <si>
    <t xml:space="preserve">    減少應付退休及離職金付現數</t>
    <phoneticPr fontId="1" type="noConversion"/>
  </si>
  <si>
    <t>附屬機構損失</t>
    <phoneticPr fontId="3" type="noConversion"/>
  </si>
  <si>
    <t>附屬機構損失</t>
    <phoneticPr fontId="1" type="noConversion"/>
  </si>
  <si>
    <t>1.學生人數減少，學生人次較預算少。
2.寒假輔導因疫情影響未開課。</t>
    <phoneticPr fontId="1" type="noConversion"/>
  </si>
  <si>
    <t>簡文豐捐贈本校校務發展經費$12,000
蘇金鎰校友捐贈校務發展經費$100,000
大金空調捐贈冷氣*6套$167,748
公教社區公寓管理委員會捐本校學生獎助學金$150,000</t>
    <phoneticPr fontId="1" type="noConversion"/>
  </si>
  <si>
    <r>
      <rPr>
        <u/>
        <sz val="9"/>
        <color theme="1"/>
        <rFont val="標楷體"/>
        <family val="4"/>
        <charset val="136"/>
      </rPr>
      <t>出售股票投資收益合計$27,579,500</t>
    </r>
    <r>
      <rPr>
        <sz val="9"/>
        <color theme="1"/>
        <rFont val="標楷體"/>
        <family val="4"/>
        <charset val="136"/>
      </rPr>
      <t xml:space="preserve">
1.富邦金$2,931,486
2.光寶科$1,654,688
3.兆豐金$4,181,708
4.復盛應用$1,531,582
5.廣達 $1,625,073
6.聯強$5,391,510
7.上海商銀$962,914
8.中鼎$4,094,931
9.國泰金$5,205,608
</t>
    </r>
    <r>
      <rPr>
        <u/>
        <sz val="9"/>
        <color theme="1"/>
        <rFont val="標楷體"/>
        <family val="4"/>
        <charset val="136"/>
      </rPr>
      <t>現金股利$24,700,806</t>
    </r>
    <r>
      <rPr>
        <sz val="9"/>
        <color theme="1"/>
        <rFont val="標楷體"/>
        <family val="4"/>
        <charset val="136"/>
      </rPr>
      <t xml:space="preserve">
1.上海商銀$1,062,500
2.廣達$1,445,600
3.國泰金$1,360,000
4.富邦金$1,212,000
5.遠東新$607,500
6.復盛$178,200
7.兆豐金$1,472,560
8.亞泥$1,973,817
9.福懋$470,000
10.光寶科$930,000
11.台泥$2,576,611
12.日勝生$48,244
13.中鼎$1,319,138
14.長虹$1,340,000
15.光寶科$750,000
16.華研國際$450,000
17.聯強國際$1,795,000
18.群光$1,708,000
19.上海商銀$1,008,000
20.中鼎$1,243,154
21.和碩$1,750,482</t>
    </r>
    <phoneticPr fontId="1" type="noConversion"/>
  </si>
  <si>
    <t>1.開南大學自110年9月起未使用場地。
2.因疫情影響，學員退費人次增加，減少報名費等收入。</t>
    <phoneticPr fontId="1" type="noConversion"/>
  </si>
  <si>
    <t>定存利率調升影響所致</t>
    <phoneticPr fontId="1" type="noConversion"/>
  </si>
  <si>
    <t>董事會110學年度未報廢資產</t>
    <phoneticPr fontId="1" type="noConversion"/>
  </si>
  <si>
    <t>110學年度決算數比預算數減少原因：
1.因疫情未舉辦校慶，故年節送禮減少$186,336
2.碳粉匣減少$100,258
3.機電維修費減少$88,000
4.雜項支出減少$77,253
5.辦公設備維護費減少$68,700
6.電信費減少$44,000
7.影印費減少$37,014
8.主管特支費減少$32,950
9.消防設備維修減少$20,105</t>
    <phoneticPr fontId="1" type="noConversion"/>
  </si>
  <si>
    <t>110學年度決算數比預算數減少原因：
1.實習大樓水管管線更換60,000元未動用
2.課桌椅修繕及油漆$43,834元未動用
3.老舊線路更新$100,000元未動用
4.門窗及瑋璃維修費$45,800元未動用
5.建築物修繕$112,200元未動用</t>
    <phoneticPr fontId="1" type="noConversion"/>
  </si>
  <si>
    <t>行政單位雜項設備未提列預算但110學年度有執行報廢$1,278,804</t>
    <phoneticPr fontId="1" type="noConversion"/>
  </si>
  <si>
    <t>決算數較預算數減少原因，因疫情影響改由線上教學所致：
1.因疫情影響校友通訊出刊期數較少$397,376
2.職業試探及支援國中各項活動伴手禮減少785,294元。
3.水電費較預算數減少$2,844,201。
4.垃圾清運費110年5~6月及8月以半價收費原$45,000調降為$22,500元，故減少$60,000元。
5.學生實習費減少$1,508,990
6.訓導活動費及課業活動費減少$775,950</t>
    <phoneticPr fontId="1" type="noConversion"/>
  </si>
  <si>
    <t>圖書室天花板修繕$16,800元、白板維修$28,720元、籃球場維修$16,800元、擴大器維護$5,200元</t>
    <phoneticPr fontId="1" type="noConversion"/>
  </si>
  <si>
    <t>因疫情影響，部份課程停開或是改由線上教學
1.教學支出較預算數減少$987,004元。
2.行政支出較預算數減少$407,311元
3.教師鐘點費較預算數減少$5,866,600
4.學員保險費較預算數減少$920,633元</t>
    <phoneticPr fontId="1" type="noConversion"/>
  </si>
  <si>
    <t>110學年度決算數比預算數減少：
1.冷氣清洗維護較預算減少$251,816元
2.屋頂止漏及防水未動用$60,000元
3.設備及房屋建築修繕較預算減少$133,740元</t>
    <phoneticPr fontId="1" type="noConversion"/>
  </si>
  <si>
    <t>以應付退休金支付</t>
    <phoneticPr fontId="1" type="noConversion"/>
  </si>
  <si>
    <t xml:space="preserve"> 中正社大</t>
    <phoneticPr fontId="1" type="noConversion"/>
  </si>
  <si>
    <t>1.支付新生入學獎助學金$1,112,000元
2.支付推薦新生入學獎勵金$76,000元</t>
    <phoneticPr fontId="1" type="noConversion"/>
  </si>
  <si>
    <t>依退休撫卹基金會之規定(學校負擔)。</t>
    <phoneticPr fontId="1" type="noConversion"/>
  </si>
  <si>
    <t>日照中心自111年1月開業</t>
    <phoneticPr fontId="1" type="noConversion"/>
  </si>
  <si>
    <t>因每年補助款項目及金額係依教育局實際狀況核定，是否會有補助皆不固定，例如：110學年度無環境優化補助、充實基礎教學補助及減招補助款</t>
    <phoneticPr fontId="1" type="noConversion"/>
  </si>
  <si>
    <t>100%</t>
    <phoneticPr fontId="1" type="noConversion"/>
  </si>
  <si>
    <t>臺北市開南高級中等學校</t>
    <phoneticPr fontId="25" type="noConversion"/>
  </si>
  <si>
    <t>110學年度各科目明細表</t>
    <phoneticPr fontId="25" type="noConversion"/>
  </si>
  <si>
    <t>中華民國 111年 7 月 31 日</t>
    <phoneticPr fontId="25" type="noConversion"/>
  </si>
  <si>
    <r>
      <t>摘</t>
    </r>
    <r>
      <rPr>
        <sz val="12"/>
        <color theme="1"/>
        <rFont val="Times New Roman"/>
        <family val="1"/>
      </rPr>
      <t xml:space="preserve">                      </t>
    </r>
    <r>
      <rPr>
        <sz val="12"/>
        <color theme="1"/>
        <rFont val="標楷體"/>
        <family val="4"/>
        <charset val="136"/>
      </rPr>
      <t>要</t>
    </r>
    <phoneticPr fontId="25" type="noConversion"/>
  </si>
  <si>
    <r>
      <t>金</t>
    </r>
    <r>
      <rPr>
        <sz val="10"/>
        <color theme="1"/>
        <rFont val="Times New Roman"/>
        <family val="1"/>
      </rPr>
      <t xml:space="preserve">                </t>
    </r>
    <r>
      <rPr>
        <sz val="10"/>
        <color theme="1"/>
        <rFont val="標楷體"/>
        <family val="4"/>
        <charset val="136"/>
      </rPr>
      <t>額</t>
    </r>
    <phoneticPr fontId="25" type="noConversion"/>
  </si>
  <si>
    <r>
      <t>小</t>
    </r>
    <r>
      <rPr>
        <sz val="10"/>
        <color theme="1"/>
        <rFont val="Times New Roman"/>
        <family val="1"/>
      </rPr>
      <t xml:space="preserve">   </t>
    </r>
    <r>
      <rPr>
        <sz val="10"/>
        <color theme="1"/>
        <rFont val="標楷體"/>
        <family val="4"/>
        <charset val="136"/>
      </rPr>
      <t>計</t>
    </r>
    <phoneticPr fontId="25" type="noConversion"/>
  </si>
  <si>
    <r>
      <t>合</t>
    </r>
    <r>
      <rPr>
        <sz val="10"/>
        <color theme="1"/>
        <rFont val="Times New Roman"/>
        <family val="1"/>
      </rPr>
      <t xml:space="preserve">   </t>
    </r>
    <r>
      <rPr>
        <sz val="10"/>
        <color theme="1"/>
        <rFont val="標楷體"/>
        <family val="4"/>
        <charset val="136"/>
      </rPr>
      <t>計</t>
    </r>
    <phoneticPr fontId="25" type="noConversion"/>
  </si>
  <si>
    <r>
      <t>總</t>
    </r>
    <r>
      <rPr>
        <sz val="10"/>
        <color theme="1"/>
        <rFont val="Times New Roman"/>
        <family val="1"/>
      </rPr>
      <t xml:space="preserve">   </t>
    </r>
    <r>
      <rPr>
        <sz val="10"/>
        <color theme="1"/>
        <rFont val="標楷體"/>
        <family val="4"/>
        <charset val="136"/>
      </rPr>
      <t>計</t>
    </r>
    <phoneticPr fontId="25" type="noConversion"/>
  </si>
  <si>
    <t>流動資產</t>
    <phoneticPr fontId="3" type="noConversion"/>
  </si>
  <si>
    <t>現金</t>
    <phoneticPr fontId="3" type="noConversion"/>
  </si>
  <si>
    <t>零用金</t>
    <phoneticPr fontId="3" type="noConversion"/>
  </si>
  <si>
    <t>零用金(學校)</t>
    <phoneticPr fontId="3" type="noConversion"/>
  </si>
  <si>
    <t>文書組詹前盈</t>
    <phoneticPr fontId="3" type="noConversion"/>
  </si>
  <si>
    <t>出納組郭宗堯組長</t>
    <phoneticPr fontId="3" type="noConversion"/>
  </si>
  <si>
    <t>健康中心學生就醫時急用零用金</t>
    <phoneticPr fontId="3" type="noConversion"/>
  </si>
  <si>
    <t>零用金(社大)</t>
    <phoneticPr fontId="3" type="noConversion"/>
  </si>
  <si>
    <t>庫存現金</t>
    <phoneticPr fontId="3" type="noConversion"/>
  </si>
  <si>
    <t>銀行存款</t>
  </si>
  <si>
    <t>支票存款</t>
  </si>
  <si>
    <t>台北富邦商銀(城中)支存642-8</t>
  </si>
  <si>
    <t>中信商銀支存80123-05</t>
  </si>
  <si>
    <t>活儲存款</t>
  </si>
  <si>
    <t>凱基建成分行001-53-80400-07</t>
    <phoneticPr fontId="3" type="noConversion"/>
  </si>
  <si>
    <t>中信商銀敦南分行03468-15</t>
  </si>
  <si>
    <t>中信商銀綜存活儲80123-11</t>
  </si>
  <si>
    <t>中信商銀活儲84494-0-5</t>
  </si>
  <si>
    <t>中信綜存活儲107-54-004836-0</t>
  </si>
  <si>
    <t>中信活儲#107-54-0172498(社大)</t>
    <phoneticPr fontId="3" type="noConversion"/>
  </si>
  <si>
    <t>基隆二信綜存活儲11150700392</t>
  </si>
  <si>
    <t>板信銀行綜存活儲0011-202-3502054</t>
  </si>
  <si>
    <t>陽信商銀綜存活儲3102-000301-8</t>
  </si>
  <si>
    <t>第一銀行綜存活儲093-10-111255</t>
  </si>
  <si>
    <t>台灣土地銀行綜存活儲116-005-91156-5</t>
  </si>
  <si>
    <t>台新銀行綜存活儲001-10-071639800</t>
  </si>
  <si>
    <t>永豐活儲1830010008862-5</t>
    <phoneticPr fontId="3" type="noConversion"/>
  </si>
  <si>
    <t>永豐活儲1830010008863-3(社大)</t>
    <phoneticPr fontId="3" type="noConversion"/>
  </si>
  <si>
    <t>彰化銀行30100100325100(證券戶)</t>
    <phoneticPr fontId="3" type="noConversion"/>
  </si>
  <si>
    <t>立法院郵局活儲0304632</t>
  </si>
  <si>
    <t>元大(復華)天母分行活儲0862220065000</t>
    <phoneticPr fontId="3" type="noConversion"/>
  </si>
  <si>
    <t>台灣中小企銀台北分行05062822191</t>
    <phoneticPr fontId="3" type="noConversion"/>
  </si>
  <si>
    <t>台灣銀行城中分行045004015996</t>
    <phoneticPr fontId="3" type="noConversion"/>
  </si>
  <si>
    <t>元大銀行0580220924956(證券戶)</t>
    <phoneticPr fontId="3" type="noConversion"/>
  </si>
  <si>
    <t>陽信銀行古亭分行031020042336(社大)</t>
    <phoneticPr fontId="3" type="noConversion"/>
  </si>
  <si>
    <t>中信銀行163890037117(證券戶)</t>
    <phoneticPr fontId="3" type="noConversion"/>
  </si>
  <si>
    <t>定期存款</t>
  </si>
  <si>
    <t>台灣土地銀行綜存定存</t>
  </si>
  <si>
    <t>中信商銀綜存定存(學校)</t>
    <phoneticPr fontId="3" type="noConversion"/>
  </si>
  <si>
    <t>台新銀行綜存定存</t>
  </si>
  <si>
    <t>第一銀行定存</t>
    <phoneticPr fontId="3" type="noConversion"/>
  </si>
  <si>
    <t>基隆二信綜存定存</t>
  </si>
  <si>
    <t>台灣銀行綜存定存</t>
    <phoneticPr fontId="3" type="noConversion"/>
  </si>
  <si>
    <t>陽信商銀綜存定存</t>
  </si>
  <si>
    <t>板信商銀綜存定存</t>
  </si>
  <si>
    <t>立法院郵局綜存定存</t>
  </si>
  <si>
    <t>元大(復華)銀行定存</t>
    <phoneticPr fontId="3" type="noConversion"/>
  </si>
  <si>
    <t>永豐銀行綜存定存(社大)</t>
    <phoneticPr fontId="3" type="noConversion"/>
  </si>
  <si>
    <t>台灣企銀定存</t>
    <phoneticPr fontId="3" type="noConversion"/>
  </si>
  <si>
    <t>基隆二信定存(社大)</t>
    <phoneticPr fontId="3" type="noConversion"/>
  </si>
  <si>
    <t>陽信定存(社大)</t>
    <phoneticPr fontId="3" type="noConversion"/>
  </si>
  <si>
    <t>郵局劃撥帳戶</t>
  </si>
  <si>
    <t>郵局薪資劃撥戶07170978</t>
  </si>
  <si>
    <t>郵局劃撥儲金1727557-1</t>
  </si>
  <si>
    <t>郵局劃撥儲金00079157</t>
    <phoneticPr fontId="3" type="noConversion"/>
  </si>
  <si>
    <t>應收款項</t>
    <phoneticPr fontId="25" type="noConversion"/>
  </si>
  <si>
    <t xml:space="preserve"> </t>
    <phoneticPr fontId="25" type="noConversion"/>
  </si>
  <si>
    <t xml:space="preserve">應收利息 </t>
    <phoneticPr fontId="3" type="noConversion"/>
  </si>
  <si>
    <t>應收110學年截至111.7.31止應收利息</t>
    <phoneticPr fontId="3" type="noConversion"/>
  </si>
  <si>
    <t>應收110學年截至111.7.31止社大應收利息</t>
    <phoneticPr fontId="3" type="noConversion"/>
  </si>
  <si>
    <t>應收款</t>
    <phoneticPr fontId="3" type="noConversion"/>
  </si>
  <si>
    <r>
      <t>應收款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學校</t>
    </r>
    <r>
      <rPr>
        <sz val="12"/>
        <color theme="1"/>
        <rFont val="Times New Roman"/>
        <family val="1"/>
      </rPr>
      <t xml:space="preserve">)                          </t>
    </r>
    <phoneticPr fontId="25" type="noConversion"/>
  </si>
  <si>
    <t>活動補助(學務處)</t>
    <phoneticPr fontId="1" type="noConversion"/>
  </si>
  <si>
    <t>國中生寒/暑輔營</t>
    <phoneticPr fontId="3" type="noConversion"/>
  </si>
  <si>
    <t>應收款-其他</t>
    <phoneticPr fontId="1" type="noConversion"/>
  </si>
  <si>
    <t>應收款(學校)_分期付款</t>
  </si>
  <si>
    <t>汽車二孝楊旻儒109-2學雜費分期付款</t>
  </si>
  <si>
    <t>機電二忠林建成109-2重修費分期付款</t>
  </si>
  <si>
    <t>綜高一忠劉建民110-2學雜費分期生</t>
  </si>
  <si>
    <t>應收款(社大)</t>
    <phoneticPr fontId="3" type="noConversion"/>
  </si>
  <si>
    <t>111/7學校與社大不平衡調整</t>
    <phoneticPr fontId="3" type="noConversion"/>
  </si>
  <si>
    <t>預付款項</t>
    <phoneticPr fontId="25" type="noConversion"/>
  </si>
  <si>
    <t>暫付款(學校)</t>
    <phoneticPr fontId="25" type="noConversion"/>
  </si>
  <si>
    <t xml:space="preserve">暫付款(社大)                                          </t>
    <phoneticPr fontId="25" type="noConversion"/>
  </si>
  <si>
    <t>社大退費用找零零用金</t>
    <phoneticPr fontId="3" type="noConversion"/>
  </si>
  <si>
    <t>長期投資、應收款及基金</t>
    <phoneticPr fontId="3" type="noConversion"/>
  </si>
  <si>
    <t>非流動金融資產-備供出售金融資產</t>
    <phoneticPr fontId="3" type="noConversion"/>
  </si>
  <si>
    <t>備供出售金融資產(日勝生2547)</t>
    <phoneticPr fontId="3" type="noConversion"/>
  </si>
  <si>
    <t>備供出售金融資產(凌巨8105)</t>
    <phoneticPr fontId="3" type="noConversion"/>
  </si>
  <si>
    <t>備供出售金融資產(復盛6670)</t>
    <phoneticPr fontId="3" type="noConversion"/>
  </si>
  <si>
    <t>備供出售金融資產(台泥1101)</t>
    <phoneticPr fontId="3" type="noConversion"/>
  </si>
  <si>
    <t>備供出售金融資產(國泰金2882)</t>
    <phoneticPr fontId="3" type="noConversion"/>
  </si>
  <si>
    <t>備供出售金融資產(和碩4938)</t>
    <phoneticPr fontId="3" type="noConversion"/>
  </si>
  <si>
    <t>備供出售金融資產(亞泥1102)</t>
    <phoneticPr fontId="3" type="noConversion"/>
  </si>
  <si>
    <t>備供出售金融資產(福懋1434)</t>
    <phoneticPr fontId="3" type="noConversion"/>
  </si>
  <si>
    <t>備供出售金融資產(上海商銀5876)</t>
    <phoneticPr fontId="3" type="noConversion"/>
  </si>
  <si>
    <t>備供出售金融資產(遠東新1402)</t>
    <phoneticPr fontId="3" type="noConversion"/>
  </si>
  <si>
    <t>備供出售金融資產(中鼎9933)</t>
    <phoneticPr fontId="3" type="noConversion"/>
  </si>
  <si>
    <t>備供出售金融資產(長虹533)</t>
    <phoneticPr fontId="3" type="noConversion"/>
  </si>
  <si>
    <t>備供出售金融資產(廣達2382)</t>
    <phoneticPr fontId="3" type="noConversion"/>
  </si>
  <si>
    <t>備供出售金融資產(群光2385)</t>
    <phoneticPr fontId="3" type="noConversion"/>
  </si>
  <si>
    <t>備供出售金融資產(聯強2347)</t>
    <phoneticPr fontId="3" type="noConversion"/>
  </si>
  <si>
    <t>備供出售金融資產(光寶科2301)</t>
    <phoneticPr fontId="3" type="noConversion"/>
  </si>
  <si>
    <t>備供出售金融資產(富邦金2881)</t>
    <phoneticPr fontId="3" type="noConversion"/>
  </si>
  <si>
    <t>備供出售金融資產(華研8446)</t>
    <phoneticPr fontId="3" type="noConversion"/>
  </si>
  <si>
    <t>備供出售金融資產(高股息0056)</t>
    <phoneticPr fontId="3" type="noConversion"/>
  </si>
  <si>
    <t>附屬機構投資</t>
    <phoneticPr fontId="3" type="noConversion"/>
  </si>
  <si>
    <t>特種基金</t>
  </si>
  <si>
    <t>陳雲鵬師獎學基金(中信定存)</t>
    <phoneticPr fontId="3" type="noConversion"/>
  </si>
  <si>
    <t>正則學園獎學基金(中信定存)</t>
    <phoneticPr fontId="3" type="noConversion"/>
  </si>
  <si>
    <t>福華慈善基金會獎助金(中信定存)</t>
    <phoneticPr fontId="3" type="noConversion"/>
  </si>
  <si>
    <t>李新運先生獎助學金(中信定存)</t>
    <phoneticPr fontId="3" type="noConversion"/>
  </si>
  <si>
    <t>蕭柏舟校友獎助金(中信定存)</t>
    <phoneticPr fontId="3" type="noConversion"/>
  </si>
  <si>
    <t>王武雄先生獎助學金(中信定存)</t>
    <phoneticPr fontId="3" type="noConversion"/>
  </si>
  <si>
    <t>家長會獎學基金(凱基定存)</t>
    <phoneticPr fontId="3" type="noConversion"/>
  </si>
  <si>
    <t>創校基金</t>
    <phoneticPr fontId="3" type="noConversion"/>
  </si>
  <si>
    <t>陳嘉男校友獎助學金(永豐定存)</t>
    <phoneticPr fontId="3" type="noConversion"/>
  </si>
  <si>
    <t>林本博校長獎助學金(永豐定存)</t>
    <phoneticPr fontId="3" type="noConversion"/>
  </si>
  <si>
    <t>再興文教基金會(永豐定存)</t>
    <phoneticPr fontId="3" type="noConversion"/>
  </si>
  <si>
    <t>蕭柏舟校友獎助金(永豐定存)</t>
    <phoneticPr fontId="3" type="noConversion"/>
  </si>
  <si>
    <t>陳聯雄/建中工程公司慈善獎助學金(台灣定存)</t>
    <phoneticPr fontId="3" type="noConversion"/>
  </si>
  <si>
    <t>李秉煌校友清寒優秀學生獎助金</t>
    <phoneticPr fontId="3" type="noConversion"/>
  </si>
  <si>
    <t>固定資產</t>
    <phoneticPr fontId="3" type="noConversion"/>
  </si>
  <si>
    <t>房屋及建築物</t>
    <phoneticPr fontId="3" type="noConversion"/>
  </si>
  <si>
    <t>機械儀器及設備</t>
    <phoneticPr fontId="3" type="noConversion"/>
  </si>
  <si>
    <t xml:space="preserve">   機械儀器及設備</t>
    <phoneticPr fontId="3" type="noConversion"/>
  </si>
  <si>
    <t>機電科</t>
    <phoneticPr fontId="3" type="noConversion"/>
  </si>
  <si>
    <t>照顧服務科</t>
    <phoneticPr fontId="3" type="noConversion"/>
  </si>
  <si>
    <t>電子科</t>
    <phoneticPr fontId="3" type="noConversion"/>
  </si>
  <si>
    <t>電機科</t>
    <phoneticPr fontId="3" type="noConversion"/>
  </si>
  <si>
    <t>汽車科</t>
    <phoneticPr fontId="3" type="noConversion"/>
  </si>
  <si>
    <t>資訊科</t>
    <phoneticPr fontId="3" type="noConversion"/>
  </si>
  <si>
    <t>觀光事業科</t>
    <phoneticPr fontId="3" type="noConversion"/>
  </si>
  <si>
    <t>廣告設計科</t>
    <phoneticPr fontId="3" type="noConversion"/>
  </si>
  <si>
    <t>綜合高中部</t>
    <phoneticPr fontId="3" type="noConversion"/>
  </si>
  <si>
    <t>餐飲科</t>
    <phoneticPr fontId="3" type="noConversion"/>
  </si>
  <si>
    <t>教務處</t>
    <phoneticPr fontId="3" type="noConversion"/>
  </si>
  <si>
    <t>警衛室</t>
    <phoneticPr fontId="3" type="noConversion"/>
  </si>
  <si>
    <t>雜項設備</t>
  </si>
  <si>
    <t>電子科</t>
  </si>
  <si>
    <t>電機科</t>
  </si>
  <si>
    <t>餐飲科</t>
  </si>
  <si>
    <t>汽車科</t>
  </si>
  <si>
    <t>資訊科</t>
  </si>
  <si>
    <t>觀光事業科</t>
  </si>
  <si>
    <t>廣告設計科</t>
  </si>
  <si>
    <t>教務處</t>
  </si>
  <si>
    <t>教導處</t>
  </si>
  <si>
    <t>學務處</t>
  </si>
  <si>
    <t>心理輔導室</t>
  </si>
  <si>
    <t>銅樂器</t>
  </si>
  <si>
    <t>實習處</t>
  </si>
  <si>
    <t>綜高科</t>
    <phoneticPr fontId="3" type="noConversion"/>
  </si>
  <si>
    <t>中正社大</t>
    <phoneticPr fontId="3" type="noConversion"/>
  </si>
  <si>
    <t>總務處</t>
  </si>
  <si>
    <t>人事室</t>
  </si>
  <si>
    <t>會計室</t>
  </si>
  <si>
    <t>校長室</t>
  </si>
  <si>
    <t>董事會</t>
  </si>
  <si>
    <t>幸町40咖啡廳</t>
    <phoneticPr fontId="3" type="noConversion"/>
  </si>
  <si>
    <t>圖書及博物</t>
  </si>
  <si>
    <t>圖書</t>
    <phoneticPr fontId="3" type="noConversion"/>
  </si>
  <si>
    <t>中文</t>
    <phoneticPr fontId="3" type="noConversion"/>
  </si>
  <si>
    <t>英文</t>
    <phoneticPr fontId="3" type="noConversion"/>
  </si>
  <si>
    <t>日文</t>
    <phoneticPr fontId="3" type="noConversion"/>
  </si>
  <si>
    <t>博物</t>
  </si>
  <si>
    <t>其他設備</t>
  </si>
  <si>
    <t>運輸設備</t>
  </si>
  <si>
    <t>消防設備</t>
  </si>
  <si>
    <t>事務設備</t>
  </si>
  <si>
    <t>人事室</t>
    <phoneticPr fontId="3" type="noConversion"/>
  </si>
  <si>
    <t>會計室</t>
    <phoneticPr fontId="3" type="noConversion"/>
  </si>
  <si>
    <t>總務處</t>
    <phoneticPr fontId="3" type="noConversion"/>
  </si>
  <si>
    <t>實習處</t>
    <phoneticPr fontId="3" type="noConversion"/>
  </si>
  <si>
    <t>董事會</t>
    <phoneticPr fontId="3" type="noConversion"/>
  </si>
  <si>
    <t>校長室</t>
    <phoneticPr fontId="3" type="noConversion"/>
  </si>
  <si>
    <t>工友室</t>
    <phoneticPr fontId="3" type="noConversion"/>
  </si>
  <si>
    <t>活動中心</t>
    <phoneticPr fontId="3" type="noConversion"/>
  </si>
  <si>
    <t>合作社</t>
    <phoneticPr fontId="3" type="noConversion"/>
  </si>
  <si>
    <t>校友服務中心</t>
    <phoneticPr fontId="3" type="noConversion"/>
  </si>
  <si>
    <t>無形資產</t>
    <phoneticPr fontId="3" type="noConversion"/>
  </si>
  <si>
    <t>軟體觀光科</t>
    <phoneticPr fontId="3" type="noConversion"/>
  </si>
  <si>
    <t>軟體電機科</t>
    <phoneticPr fontId="3" type="noConversion"/>
  </si>
  <si>
    <t>其他資產</t>
    <phoneticPr fontId="3" type="noConversion"/>
  </si>
  <si>
    <t>存出保證金</t>
  </si>
  <si>
    <t>存出保證金(學校)</t>
    <phoneticPr fontId="3" type="noConversion"/>
  </si>
  <si>
    <t>瓦斯公司306-2305瓦斯表-具押金</t>
  </si>
  <si>
    <t>存出保證金(社大)</t>
    <phoneticPr fontId="3" type="noConversion"/>
  </si>
  <si>
    <t>北市府教育局中正社大押標金</t>
    <phoneticPr fontId="3" type="noConversion"/>
  </si>
  <si>
    <t>土地(閒置資產)</t>
    <phoneticPr fontId="25" type="noConversion"/>
  </si>
  <si>
    <t>流動負債</t>
    <phoneticPr fontId="3" type="noConversion"/>
  </si>
  <si>
    <t>應付款項</t>
  </si>
  <si>
    <t>應付款(學校)</t>
    <phoneticPr fontId="3" type="noConversion"/>
  </si>
  <si>
    <t>歷年逾一年以上未兌現支票轉列到其他應付款</t>
  </si>
  <si>
    <t>一年以上未兌現支票轉列應付款</t>
  </si>
  <si>
    <t>收回109學年度新生入學獎助學金暨報名費支票作廢電一忠蔡侑學</t>
  </si>
  <si>
    <t>收回109學年度新生入學獎助學金暨報名費支票作廢照服一忠李孟璇</t>
  </si>
  <si>
    <t>收回王景輝校友109學年度推薦新生入學獎勵金支票作廢</t>
  </si>
  <si>
    <t>收回羅浩倫校友109學年度推薦新生入學獎勵金支票作廢</t>
  </si>
  <si>
    <t>收回810期校友通訊稿費(48年高工三A班)</t>
  </si>
  <si>
    <t>收回828期校友通訊稿費(柯和信校友)</t>
  </si>
  <si>
    <t>收回嘉芳室內裝修貨款支票BA0517054</t>
  </si>
  <si>
    <t>收回108四技二專報名費餐飲三仁徐宗樂500資訊三忠張閔翔200</t>
  </si>
  <si>
    <t>補估111/7月國有財產局地租</t>
  </si>
  <si>
    <t>應付款(學校貨款)</t>
    <phoneticPr fontId="3" type="noConversion"/>
  </si>
  <si>
    <t>日照中心衛生紙等</t>
  </si>
  <si>
    <t>7/21董事會議視訊出席費*11+2@5000</t>
  </si>
  <si>
    <t>開元111/7餐飲科鮮奶</t>
  </si>
  <si>
    <t>111/7瓦斯費</t>
  </si>
  <si>
    <t>1111人力銀行照服科代理老師、教務處管理員徵才廣告刊登費</t>
  </si>
  <si>
    <t>荃茂維修課桌椅用材料等</t>
  </si>
  <si>
    <t>楊主任支祕書祖母公祭蘭花</t>
  </si>
  <si>
    <t>江柏翰支公務車停車費</t>
  </si>
  <si>
    <t>111/7月份教職員慶生用蛋糕</t>
  </si>
  <si>
    <t>照服實習用便盆橡皮中單等</t>
  </si>
  <si>
    <t>優質化A2國際教育鐘點費許怡禎、簡竹屏老師</t>
  </si>
  <si>
    <t>鄭惠如支871期校友通訊郵資</t>
  </si>
  <si>
    <t>陳松郁支綜高化學課實驗材料液晶電子等綜高補助款</t>
  </si>
  <si>
    <t>譽尚貴賓室地毯清洗(開大董事長交接地毯清潔)</t>
  </si>
  <si>
    <t>110-2優質化B3加強學生多元展能輔導參加技藝競賽鐘點費</t>
  </si>
  <si>
    <t>110-2汽車一忠陳順泰退暑期輔導費</t>
  </si>
  <si>
    <t>付中信銀匯款手續費</t>
  </si>
  <si>
    <t>111/7月份職校公文郵資</t>
  </si>
  <si>
    <t>林麗青支3/16大師開講講座餐費優質化</t>
  </si>
  <si>
    <t>華紋優質化影印紙</t>
  </si>
  <si>
    <t>泰安商業火災險$12720，110/8/1-111/8/1</t>
  </si>
  <si>
    <t>美吟支聯捷電話備用機</t>
  </si>
  <si>
    <t>世醫健康中心備用氧氣桶</t>
  </si>
  <si>
    <t>871期校友通訊稿費</t>
  </si>
  <si>
    <t>永鉅碳粉匣</t>
  </si>
  <si>
    <t>111/7外聘活動隊籃球隊教練費</t>
  </si>
  <si>
    <t>楊主任支一九油印室冷氣維修費</t>
  </si>
  <si>
    <t>110-2暑期輔導課教師鐘點暨各項行政津貼代扣勞保費</t>
  </si>
  <si>
    <t>香根龍安國小等新任校長祝賀盆栽</t>
  </si>
  <si>
    <t>活動中心冷氣維修費</t>
  </si>
  <si>
    <t>職務異動職章</t>
  </si>
  <si>
    <t>111/7校長行動電話費</t>
  </si>
  <si>
    <t>承?丙級室內配線冷氣修繕</t>
  </si>
  <si>
    <t>香根學校週邊路樹修剪</t>
  </si>
  <si>
    <t>易入門5樓教室天花板工程費(505.506.507)</t>
  </si>
  <si>
    <t>大順冷氣清洗費</t>
  </si>
  <si>
    <t>提列應付陳昱宇老師資遺慰助金</t>
  </si>
  <si>
    <t>吉承電梯煞車系統控制器故障</t>
  </si>
  <si>
    <t>家家哈哈清潔整理用掃把等</t>
  </si>
  <si>
    <t>應付款(社大)</t>
  </si>
  <si>
    <t>調整學校應收社大111/1-7月份各項費用分攤費</t>
    <phoneticPr fontId="3" type="noConversion"/>
  </si>
  <si>
    <t>應付款(社大貨款)</t>
    <phoneticPr fontId="3" type="noConversion"/>
  </si>
  <si>
    <t>提存繳付108/11月份漏繳社大負擔補充保費1.91%投保薪資-申報薪資</t>
  </si>
  <si>
    <t>提存社大預計退110-2期因疫情未上課退費</t>
  </si>
  <si>
    <t>社大111-1.110-1期報名費退費匯款6/24-7/22</t>
  </si>
  <si>
    <t>社大111/7郵資</t>
  </si>
  <si>
    <t>社大111/7電信費</t>
  </si>
  <si>
    <t>社大金寶軒中正區建國里里長父親告別式花籃</t>
  </si>
  <si>
    <t>社大小蕥111-2期招生宣傳派報</t>
  </si>
  <si>
    <t>社大香根弔唁花籃(李如月老師)</t>
  </si>
  <si>
    <t>社大承竑111-1課務手冊*3500@15</t>
  </si>
  <si>
    <t>美吟支PCHOME社大期末成果展禮贈品等</t>
  </si>
  <si>
    <t>學校應收社大111/1-7月份各項費用分攤費</t>
  </si>
  <si>
    <t>預收款項</t>
    <phoneticPr fontId="3" type="noConversion"/>
  </si>
  <si>
    <t>暫收款</t>
    <phoneticPr fontId="3" type="noConversion"/>
  </si>
  <si>
    <t>暫收款(學校)</t>
    <phoneticPr fontId="3" type="noConversion"/>
  </si>
  <si>
    <t>歷年收回逾期支票(106學年度以前)</t>
    <phoneticPr fontId="3" type="noConversion"/>
  </si>
  <si>
    <t>111-1停車場清潔費(謝維峰)</t>
  </si>
  <si>
    <t>111-1停車場清潔費(蘇鴻裕)</t>
  </si>
  <si>
    <t>111-1停車場清潔費胡校長、詹前盈、胡祝銘</t>
  </si>
  <si>
    <t>111-2停車場清潔費王鈺婷、羅俊男、蘇芸、謝瑋杰</t>
  </si>
  <si>
    <t>111-1停車場清潔費許良村郭宗堯</t>
  </si>
  <si>
    <t>111-1停車場清潔費黃志成</t>
  </si>
  <si>
    <t>111-1停車場清潔費吳政育</t>
  </si>
  <si>
    <t>111-1停車場清潔費孟昌仿</t>
  </si>
  <si>
    <t>111-1停車場清潔費林聖偉汪慶珍陳敬義張丕白楊清文</t>
  </si>
  <si>
    <t>運動拳擊手套、護鼻橫桿等林伯軒教練14000沖抵6500</t>
  </si>
  <si>
    <t>暫收款(學雜費)</t>
    <phoneticPr fontId="3" type="noConversion"/>
  </si>
  <si>
    <t>111-1學雜費代辦費收入</t>
    <phoneticPr fontId="3" type="noConversion"/>
  </si>
  <si>
    <t>暫收款(社大)</t>
    <phoneticPr fontId="3" type="noConversion"/>
  </si>
  <si>
    <t>社大111年度教育部補助經費</t>
  </si>
  <si>
    <t>暫收款(社大學分費)</t>
    <phoneticPr fontId="3" type="noConversion"/>
  </si>
  <si>
    <t>收社大111-2期報名費</t>
  </si>
  <si>
    <t>代收款項</t>
    <phoneticPr fontId="3" type="noConversion"/>
  </si>
  <si>
    <t>代辦費</t>
    <phoneticPr fontId="3" type="noConversion"/>
  </si>
  <si>
    <t>家長會費</t>
    <phoneticPr fontId="3" type="noConversion"/>
  </si>
  <si>
    <t>班級自治費</t>
    <phoneticPr fontId="3" type="noConversion"/>
  </si>
  <si>
    <t>蒸飯費</t>
    <phoneticPr fontId="3" type="noConversion"/>
  </si>
  <si>
    <t>學生團體保險費</t>
    <phoneticPr fontId="3" type="noConversion"/>
  </si>
  <si>
    <t>職校學生團體保險保費</t>
    <phoneticPr fontId="3" type="noConversion"/>
  </si>
  <si>
    <t>補校學生團體保險保費</t>
    <phoneticPr fontId="3" type="noConversion"/>
  </si>
  <si>
    <t>外籍生註冊費</t>
  </si>
  <si>
    <t>輔導費</t>
    <phoneticPr fontId="3" type="noConversion"/>
  </si>
  <si>
    <t>高三保証班輔導費</t>
    <phoneticPr fontId="3" type="noConversion"/>
  </si>
  <si>
    <t>職校技能檢定輔導費(觀光科)</t>
    <phoneticPr fontId="3" type="noConversion"/>
  </si>
  <si>
    <t>材料費(電機科)</t>
    <phoneticPr fontId="3" type="noConversion"/>
  </si>
  <si>
    <t>職校暑期輔導費</t>
    <phoneticPr fontId="3" type="noConversion"/>
  </si>
  <si>
    <t>乙級材料費(電機科)</t>
    <phoneticPr fontId="3" type="noConversion"/>
  </si>
  <si>
    <t>職校跨校際模擬考費</t>
    <phoneticPr fontId="3" type="noConversion"/>
  </si>
  <si>
    <t>專題製作(機電科)</t>
    <phoneticPr fontId="3" type="noConversion"/>
  </si>
  <si>
    <t>職校技能檢定輔導費(照服科)</t>
    <phoneticPr fontId="3" type="noConversion"/>
  </si>
  <si>
    <t>職校技能檢定輔導費(餐飲科)</t>
    <phoneticPr fontId="3" type="noConversion"/>
  </si>
  <si>
    <t>廣設科專題製作費</t>
    <phoneticPr fontId="3" type="noConversion"/>
  </si>
  <si>
    <t>寒/暑輔食材費(觀光科)</t>
    <phoneticPr fontId="3" type="noConversion"/>
  </si>
  <si>
    <t>寒/暑輔食材費(餐飲科)</t>
    <phoneticPr fontId="3" type="noConversion"/>
  </si>
  <si>
    <t>丙檢技術士食材費</t>
    <phoneticPr fontId="3" type="noConversion"/>
  </si>
  <si>
    <t>其他</t>
    <phoneticPr fontId="3" type="noConversion"/>
  </si>
  <si>
    <t>技能檢定(丙檢、乙檢)</t>
    <phoneticPr fontId="3" type="noConversion"/>
  </si>
  <si>
    <t>中/英聽檢定報名費/簡章費</t>
    <phoneticPr fontId="3" type="noConversion"/>
  </si>
  <si>
    <t xml:space="preserve">書籍費 </t>
    <phoneticPr fontId="3" type="noConversion"/>
  </si>
  <si>
    <t>新生工作服</t>
    <phoneticPr fontId="3" type="noConversion"/>
  </si>
  <si>
    <t>游泳池清潔費</t>
    <phoneticPr fontId="3" type="noConversion"/>
  </si>
  <si>
    <t>國文增廣教材</t>
    <phoneticPr fontId="3" type="noConversion"/>
  </si>
  <si>
    <t>菁英班保證金</t>
    <phoneticPr fontId="3" type="noConversion"/>
  </si>
  <si>
    <t>實習材料費(觀光科)</t>
    <phoneticPr fontId="3" type="noConversion"/>
  </si>
  <si>
    <t>在校生證照費</t>
    <phoneticPr fontId="3" type="noConversion"/>
  </si>
  <si>
    <t>簿本費</t>
    <phoneticPr fontId="3" type="noConversion"/>
  </si>
  <si>
    <t>英文菁英班</t>
    <phoneticPr fontId="3" type="noConversion"/>
  </si>
  <si>
    <t>北市青年</t>
    <phoneticPr fontId="3" type="noConversion"/>
  </si>
  <si>
    <t>開青刊費</t>
    <phoneticPr fontId="3" type="noConversion"/>
  </si>
  <si>
    <t>學年學分費</t>
    <phoneticPr fontId="3" type="noConversion"/>
  </si>
  <si>
    <t>學科基礎能力測驗</t>
  </si>
  <si>
    <t>學生手冊及學習護照</t>
    <phoneticPr fontId="3" type="noConversion"/>
  </si>
  <si>
    <t>社大其他</t>
    <phoneticPr fontId="3" type="noConversion"/>
  </si>
  <si>
    <t>代轉獎助學金</t>
  </si>
  <si>
    <t>代收款</t>
    <phoneticPr fontId="3" type="noConversion"/>
  </si>
  <si>
    <t>身障生</t>
    <phoneticPr fontId="3" type="noConversion"/>
  </si>
  <si>
    <t>代扣所得稅</t>
    <phoneticPr fontId="3" type="noConversion"/>
  </si>
  <si>
    <t>代扣所得稅(學校)</t>
    <phoneticPr fontId="3" type="noConversion"/>
  </si>
  <si>
    <t>代扣所得稅(社大)</t>
    <phoneticPr fontId="3" type="noConversion"/>
  </si>
  <si>
    <t>保險費</t>
    <phoneticPr fontId="3" type="noConversion"/>
  </si>
  <si>
    <t>保險費(學校)</t>
  </si>
  <si>
    <t>保險費(社大)</t>
    <phoneticPr fontId="3" type="noConversion"/>
  </si>
  <si>
    <t>保險費(日照)</t>
    <phoneticPr fontId="3" type="noConversion"/>
  </si>
  <si>
    <t>保險費(退休人員)</t>
    <phoneticPr fontId="3" type="noConversion"/>
  </si>
  <si>
    <t>保險費(人力方案)</t>
    <phoneticPr fontId="3" type="noConversion"/>
  </si>
  <si>
    <t>健保補充保費(社大)</t>
    <phoneticPr fontId="3" type="noConversion"/>
  </si>
  <si>
    <t>職校畢業紀念冊</t>
    <phoneticPr fontId="3" type="noConversion"/>
  </si>
  <si>
    <t>職校畢業專刊</t>
  </si>
  <si>
    <t>畢業旅行費</t>
    <phoneticPr fontId="3" type="noConversion"/>
  </si>
  <si>
    <t>樂儀隊獎學金</t>
    <phoneticPr fontId="3" type="noConversion"/>
  </si>
  <si>
    <t>校外考試簡章</t>
    <phoneticPr fontId="3" type="noConversion"/>
  </si>
  <si>
    <t>校外測驗報名費</t>
    <phoneticPr fontId="3" type="noConversion"/>
  </si>
  <si>
    <t>停車場遙控器押金</t>
    <phoneticPr fontId="3" type="noConversion"/>
  </si>
  <si>
    <t>職校個人照</t>
  </si>
  <si>
    <t>校外教學</t>
    <phoneticPr fontId="3" type="noConversion"/>
  </si>
  <si>
    <t>開南校史</t>
  </si>
  <si>
    <t>新生補給站</t>
  </si>
  <si>
    <t>數位學生證</t>
    <phoneticPr fontId="3" type="noConversion"/>
  </si>
  <si>
    <t>新北市國中技藝班</t>
    <phoneticPr fontId="3" type="noConversion"/>
  </si>
  <si>
    <t>新北市國中技藝專班</t>
    <phoneticPr fontId="3" type="noConversion"/>
  </si>
  <si>
    <t>國中暑/寒輔營</t>
    <phoneticPr fontId="3" type="noConversion"/>
  </si>
  <si>
    <t>轉學生報名簡章費</t>
    <phoneticPr fontId="3" type="noConversion"/>
  </si>
  <si>
    <t>轉學生報名費</t>
    <phoneticPr fontId="3" type="noConversion"/>
  </si>
  <si>
    <t>實習材料費(餐飲科)</t>
    <phoneticPr fontId="3" type="noConversion"/>
  </si>
  <si>
    <t>省思班</t>
    <phoneticPr fontId="3" type="noConversion"/>
  </si>
  <si>
    <t>職場體驗</t>
    <phoneticPr fontId="3" type="noConversion"/>
  </si>
  <si>
    <t>台北市國中技藝班</t>
    <phoneticPr fontId="3" type="noConversion"/>
  </si>
  <si>
    <t>球隊活動費</t>
    <phoneticPr fontId="3" type="noConversion"/>
  </si>
  <si>
    <t>柔道場獎助學金</t>
    <phoneticPr fontId="3" type="noConversion"/>
  </si>
  <si>
    <t>退撫儲金自提款</t>
    <phoneticPr fontId="3" type="noConversion"/>
  </si>
  <si>
    <t>獎學基金</t>
  </si>
  <si>
    <t>陳雲鵬師獎學基金</t>
    <phoneticPr fontId="3" type="noConversion"/>
  </si>
  <si>
    <t>正則學園獎學基金</t>
  </si>
  <si>
    <t>福華慈善基金會獎助金</t>
  </si>
  <si>
    <t>陳聯雄/建中工程公司慈善獎助學金</t>
    <phoneticPr fontId="3" type="noConversion"/>
  </si>
  <si>
    <t>李新運先生獎助學金</t>
  </si>
  <si>
    <t>代收校友通訊捐款</t>
    <phoneticPr fontId="3" type="noConversion"/>
  </si>
  <si>
    <t>蕭柏舟校友獎助學金</t>
    <phoneticPr fontId="3" type="noConversion"/>
  </si>
  <si>
    <t>王武雄先生獎助學金</t>
    <phoneticPr fontId="3" type="noConversion"/>
  </si>
  <si>
    <t>陳嘉男校友獎助學金</t>
    <phoneticPr fontId="3" type="noConversion"/>
  </si>
  <si>
    <t>感恩社會福利基金會</t>
    <phoneticPr fontId="3" type="noConversion"/>
  </si>
  <si>
    <t>家長會獎學金</t>
    <phoneticPr fontId="3" type="noConversion"/>
  </si>
  <si>
    <t>明煌建築師紀成獎學金</t>
    <phoneticPr fontId="3" type="noConversion"/>
  </si>
  <si>
    <t>社大全勤保証金</t>
    <phoneticPr fontId="3" type="noConversion"/>
  </si>
  <si>
    <t>鎖匙保証金</t>
    <phoneticPr fontId="3" type="noConversion"/>
  </si>
  <si>
    <t>勞工退休金</t>
    <phoneticPr fontId="3" type="noConversion"/>
  </si>
  <si>
    <t>林本博校長獎助學金</t>
    <phoneticPr fontId="3" type="noConversion"/>
  </si>
  <si>
    <t>歐陽緯師獎助學金</t>
    <phoneticPr fontId="3" type="noConversion"/>
  </si>
  <si>
    <t>再興文教基金會</t>
    <phoneticPr fontId="3" type="noConversion"/>
  </si>
  <si>
    <t>順益台灣原住民博物館</t>
    <phoneticPr fontId="3" type="noConversion"/>
  </si>
  <si>
    <t>楊慶傳先生獎助學金</t>
  </si>
  <si>
    <t>校務發展經費</t>
    <phoneticPr fontId="3" type="noConversion"/>
  </si>
  <si>
    <t>校慶園遊券</t>
    <phoneticPr fontId="3" type="noConversion"/>
  </si>
  <si>
    <t>校友通訊捐款-何添財</t>
    <phoneticPr fontId="3" type="noConversion"/>
  </si>
  <si>
    <t>轉型發展經費</t>
    <phoneticPr fontId="3" type="noConversion"/>
  </si>
  <si>
    <t>身心障礙學生輔導</t>
    <phoneticPr fontId="3" type="noConversion"/>
  </si>
  <si>
    <t>簡朝陽及呂鳳珠急難救助金</t>
    <phoneticPr fontId="3" type="noConversion"/>
  </si>
  <si>
    <t>林書容校友獎助學金</t>
    <phoneticPr fontId="3" type="noConversion"/>
  </si>
  <si>
    <t>陳卿弘校友獎助學金</t>
    <phoneticPr fontId="3" type="noConversion"/>
  </si>
  <si>
    <t>陳萬君校長清寒學生入學獎助金</t>
    <phoneticPr fontId="3" type="noConversion"/>
  </si>
  <si>
    <t>學務創新人力</t>
    <phoneticPr fontId="3" type="noConversion"/>
  </si>
  <si>
    <t>新生入學報名費</t>
    <phoneticPr fontId="3" type="noConversion"/>
  </si>
  <si>
    <t>電梯磁扣押金</t>
    <phoneticPr fontId="3" type="noConversion"/>
  </si>
  <si>
    <t>台北市文昌宮獎助學金</t>
    <phoneticPr fontId="3" type="noConversion"/>
  </si>
  <si>
    <t>低收入戶/中低收入雜費補助</t>
    <phoneticPr fontId="3" type="noConversion"/>
  </si>
  <si>
    <t>助學貸款</t>
    <phoneticPr fontId="3" type="noConversion"/>
  </si>
  <si>
    <t>移工專班(107.8.13收42)</t>
    <phoneticPr fontId="3" type="noConversion"/>
  </si>
  <si>
    <t>多元材料費</t>
    <phoneticPr fontId="3" type="noConversion"/>
  </si>
  <si>
    <t xml:space="preserve"> </t>
  </si>
  <si>
    <t>王杉池獎助學金</t>
    <phoneticPr fontId="3" type="noConversion"/>
  </si>
  <si>
    <t>高雄市定額</t>
    <phoneticPr fontId="3" type="noConversion"/>
  </si>
  <si>
    <t>校園基金</t>
    <phoneticPr fontId="3" type="noConversion"/>
  </si>
  <si>
    <t>其他負債</t>
    <phoneticPr fontId="3" type="noConversion"/>
  </si>
  <si>
    <t>存入保證金</t>
    <phoneticPr fontId="3" type="noConversion"/>
  </si>
  <si>
    <t>收荃茂室內配線術科檢定材料費保證金XA0075613</t>
  </si>
  <si>
    <t>收荃茂電風扇更新工程保證金</t>
  </si>
  <si>
    <t>收小松節能中西餐燈具LED更新工程保證金</t>
  </si>
  <si>
    <t>收光多科技實習工場更新燈具履約保固金保固到112年9月</t>
  </si>
  <si>
    <t>比撒列KN109-01機電科電氣氣壓實驗模組履約金轉保固金</t>
  </si>
  <si>
    <t>收安勝興業KN109-12汽車科汽車拆胎羈押標金</t>
  </si>
  <si>
    <t>收佳敏KN109-09觀光科萬能蒸烤箱不銹鋼架履約保證金</t>
  </si>
  <si>
    <t>邁克兄弟科技(股)KN109-11電子高速電路板雕刻機押標金</t>
  </si>
  <si>
    <t>收靜宇國際KN109-19廣設科數位直噴機履約保證金</t>
  </si>
  <si>
    <t>收造物室內裝修有限公司日照中心建置工程履約保證金</t>
  </si>
  <si>
    <t>收邁克兄弟KN109-10資訊科焊錫煙有毒氣體排煙系統押標金</t>
  </si>
  <si>
    <t>收嘉芳室內裝修工程KN109-17日間照顧中心建置工程履約保證金</t>
  </si>
  <si>
    <t>玖鎧KN1071-34資訊大樓耐震補強工程保固金(結購保固21293)</t>
  </si>
  <si>
    <t>收高群KN109-21大PVC運動地墊履約保證金</t>
  </si>
  <si>
    <t>收史代新KN109-20社大投影機履約保證金</t>
  </si>
  <si>
    <t>收邁克兄弟KN109-22機電科(二標)機電整合實習等設備</t>
  </si>
  <si>
    <t>收鼎創土木KN109-25木棧道平台走廊押標金</t>
  </si>
  <si>
    <t>收三角埔校地租約押金(停車場)</t>
  </si>
  <si>
    <t>收造物室內裝修有限公司KN109-24人行道整平工程履約保證金</t>
  </si>
  <si>
    <t>收健華KN110-01電機科冷凍空調丙級設備履約保證金</t>
  </si>
  <si>
    <t>暹嶸精機KN110-02機電科工具機加購零配件履約保證金</t>
  </si>
  <si>
    <t>政緯機械KN110-04機電科工具機設備履約保證金</t>
  </si>
  <si>
    <t>收幸町40咖啡廳押金</t>
  </si>
  <si>
    <t>板新浤群KN110-06無障礙坡道改善工程履約保證金</t>
  </si>
  <si>
    <t>總品工程機電綜合工場地面整修-CNC銑床等回收款支應(保固金)</t>
  </si>
  <si>
    <t>靜宇KN110-07廣設科數位導播機教學機保證金</t>
  </si>
  <si>
    <t>靜宇KN110-10數位攝影機、導播機押標金</t>
  </si>
  <si>
    <t>北國霖KN110-09教學區域配電改善(押標金)9/30轉保固金</t>
  </si>
  <si>
    <t>雅萬KN110-11活動中心教學場地修繕押標金</t>
  </si>
  <si>
    <t>KN110-12數位黑板押標金捷可達數位股份有限公司</t>
  </si>
  <si>
    <t>窗霸王鋼鋁KN110-13窗戶工程修繕履學保證金</t>
  </si>
  <si>
    <t>得程不銹鋼KN110-14餐飲科刀具消毒櫃履約保證金</t>
  </si>
  <si>
    <t>遠流高一成長營押標金</t>
  </si>
  <si>
    <t>遠流高二畢業旅行押標金</t>
  </si>
  <si>
    <t>籃球教育協會活動中心3、4樓委託營運履約保證金</t>
  </si>
  <si>
    <t>福樂多KN111-01照服科沐浴娃娃等實習設備履約保證金</t>
  </si>
  <si>
    <t>高清科KN111-02設備組投影機履約保證金</t>
  </si>
  <si>
    <t>復華KN111-04高壓電氣設備更新押標金</t>
  </si>
  <si>
    <t>金太祥機電顧問KN111-04高壓電氣履約保證金</t>
  </si>
  <si>
    <t>明泓KN111-03無線網路基地台押標金</t>
  </si>
  <si>
    <t>應付退休金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</si>
</sst>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76" formatCode="_-* #,##0_-;\-* #,##0_-;_-* &quot;-&quot;??_-;_-@_-"/>
    <numFmt numFmtId="177" formatCode="0.00_);[Red]\(0.00\)"/>
    <numFmt numFmtId="178" formatCode="#,##0_ "/>
    <numFmt numFmtId="179" formatCode="#,##0.00_ "/>
    <numFmt numFmtId="180" formatCode="0.00_);\(0.00\)"/>
    <numFmt numFmtId="181" formatCode="#,##0_);[Red]\(#,##0\)"/>
    <numFmt numFmtId="182" formatCode="#,##0.00_);[Red]\(#,##0.00\)"/>
    <numFmt numFmtId="183" formatCode="_-* #,##0.00_-;\-* #,##0.00_-;_-* &quot;-&quot;_-;_-@_-"/>
    <numFmt numFmtId="184" formatCode="#,##0.0000_);[Red]\(#,##0.0000\)"/>
    <numFmt numFmtId="185" formatCode="#,##0.00_);\(#,##0.00\)"/>
  </numFmts>
  <fonts count="3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b/>
      <sz val="12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b/>
      <sz val="10"/>
      <name val="標楷體"/>
      <family val="4"/>
      <charset val="136"/>
    </font>
    <font>
      <sz val="10"/>
      <color theme="1"/>
      <name val="標楷體"/>
      <family val="4"/>
      <charset val="136"/>
    </font>
    <font>
      <sz val="12"/>
      <name val="標楷體"/>
      <family val="4"/>
      <charset val="136"/>
    </font>
    <font>
      <b/>
      <sz val="11"/>
      <color theme="1"/>
      <name val="標楷體"/>
      <family val="4"/>
      <charset val="136"/>
    </font>
    <font>
      <b/>
      <sz val="10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b/>
      <sz val="11"/>
      <name val="標楷體"/>
      <family val="4"/>
      <charset val="136"/>
    </font>
    <font>
      <sz val="11"/>
      <name val="標楷體"/>
      <family val="4"/>
      <charset val="136"/>
    </font>
    <font>
      <sz val="12"/>
      <color indexed="8"/>
      <name val="標楷體"/>
      <family val="4"/>
      <charset val="136"/>
    </font>
    <font>
      <u/>
      <sz val="12"/>
      <color theme="1"/>
      <name val="標楷體"/>
      <family val="4"/>
      <charset val="136"/>
    </font>
    <font>
      <sz val="11"/>
      <color indexed="8"/>
      <name val="標楷體"/>
      <family val="4"/>
      <charset val="136"/>
    </font>
    <font>
      <b/>
      <sz val="9"/>
      <color indexed="81"/>
      <name val="Tahoma"/>
      <family val="2"/>
    </font>
    <font>
      <b/>
      <sz val="9"/>
      <color indexed="81"/>
      <name val="細明體"/>
      <family val="3"/>
      <charset val="136"/>
    </font>
    <font>
      <sz val="9"/>
      <color theme="1"/>
      <name val="標楷體"/>
      <family val="4"/>
      <charset val="136"/>
    </font>
    <font>
      <u/>
      <sz val="9"/>
      <color theme="1"/>
      <name val="標楷體"/>
      <family val="4"/>
      <charset val="136"/>
    </font>
    <font>
      <b/>
      <sz val="16"/>
      <color theme="1"/>
      <name val="標楷體"/>
      <family val="4"/>
      <charset val="136"/>
    </font>
    <font>
      <sz val="9"/>
      <name val="細明體"/>
      <family val="3"/>
      <charset val="136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新細明體"/>
      <family val="1"/>
      <charset val="136"/>
    </font>
    <font>
      <sz val="8"/>
      <color theme="1"/>
      <name val="標楷體"/>
      <family val="4"/>
      <charset val="136"/>
    </font>
    <font>
      <b/>
      <sz val="12"/>
      <color theme="1"/>
      <name val="Times New Roman"/>
      <family val="1"/>
    </font>
    <font>
      <sz val="9"/>
      <color indexed="81"/>
      <name val="Tahoma"/>
      <family val="2"/>
    </font>
    <font>
      <sz val="9"/>
      <color indexed="81"/>
      <name val="細明體"/>
      <family val="3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6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43" fontId="4" fillId="0" borderId="0" applyFont="0" applyFill="0" applyBorder="0" applyAlignment="0" applyProtection="0"/>
    <xf numFmtId="0" fontId="2" fillId="0" borderId="0">
      <alignment vertical="center"/>
    </xf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>
      <alignment vertical="center"/>
    </xf>
    <xf numFmtId="43" fontId="4" fillId="0" borderId="0" applyFont="0" applyFill="0" applyBorder="0" applyAlignment="0" applyProtection="0"/>
  </cellStyleXfs>
  <cellXfs count="382">
    <xf numFmtId="0" fontId="0" fillId="0" borderId="0" xfId="0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vertical="center" wrapText="1"/>
    </xf>
    <xf numFmtId="3" fontId="7" fillId="0" borderId="0" xfId="0" applyNumberFormat="1" applyFont="1">
      <alignment vertical="center"/>
    </xf>
    <xf numFmtId="181" fontId="7" fillId="0" borderId="1" xfId="0" applyNumberFormat="1" applyFont="1" applyBorder="1">
      <alignment vertical="center"/>
    </xf>
    <xf numFmtId="181" fontId="7" fillId="0" borderId="1" xfId="0" applyNumberFormat="1" applyFont="1" applyBorder="1" applyAlignment="1">
      <alignment horizontal="center" vertical="center" wrapText="1"/>
    </xf>
    <xf numFmtId="181" fontId="7" fillId="0" borderId="1" xfId="1" applyNumberFormat="1" applyFont="1" applyBorder="1">
      <alignment vertical="center"/>
    </xf>
    <xf numFmtId="0" fontId="7" fillId="0" borderId="16" xfId="0" applyFont="1" applyBorder="1">
      <alignment vertical="center"/>
    </xf>
    <xf numFmtId="0" fontId="7" fillId="0" borderId="17" xfId="0" applyFont="1" applyBorder="1" applyAlignment="1">
      <alignment vertical="center" wrapText="1"/>
    </xf>
    <xf numFmtId="177" fontId="7" fillId="0" borderId="17" xfId="0" applyNumberFormat="1" applyFont="1" applyBorder="1">
      <alignment vertical="center"/>
    </xf>
    <xf numFmtId="0" fontId="7" fillId="0" borderId="16" xfId="0" applyFont="1" applyBorder="1" applyAlignment="1">
      <alignment horizontal="left" vertical="top"/>
    </xf>
    <xf numFmtId="0" fontId="7" fillId="0" borderId="18" xfId="0" applyFont="1" applyBorder="1">
      <alignment vertical="center"/>
    </xf>
    <xf numFmtId="181" fontId="7" fillId="0" borderId="19" xfId="0" applyNumberFormat="1" applyFont="1" applyBorder="1">
      <alignment vertical="center"/>
    </xf>
    <xf numFmtId="177" fontId="7" fillId="0" borderId="20" xfId="0" applyNumberFormat="1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81" fontId="7" fillId="0" borderId="5" xfId="1" applyNumberFormat="1" applyFont="1" applyFill="1" applyBorder="1">
      <alignment vertical="center"/>
    </xf>
    <xf numFmtId="0" fontId="14" fillId="0" borderId="1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76" fontId="10" fillId="0" borderId="19" xfId="1" applyNumberFormat="1" applyFont="1" applyBorder="1">
      <alignment vertical="center"/>
    </xf>
    <xf numFmtId="176" fontId="10" fillId="0" borderId="20" xfId="1" applyNumberFormat="1" applyFont="1" applyBorder="1">
      <alignment vertical="center"/>
    </xf>
    <xf numFmtId="0" fontId="14" fillId="0" borderId="16" xfId="0" applyFont="1" applyBorder="1">
      <alignment vertical="center"/>
    </xf>
    <xf numFmtId="0" fontId="14" fillId="0" borderId="7" xfId="0" applyFont="1" applyBorder="1" applyAlignment="1">
      <alignment horizontal="left" vertical="center"/>
    </xf>
    <xf numFmtId="0" fontId="14" fillId="0" borderId="24" xfId="0" applyFont="1" applyBorder="1">
      <alignment vertical="center"/>
    </xf>
    <xf numFmtId="0" fontId="14" fillId="0" borderId="7" xfId="0" applyFont="1" applyBorder="1">
      <alignment vertical="center"/>
    </xf>
    <xf numFmtId="0" fontId="14" fillId="0" borderId="18" xfId="0" applyFont="1" applyBorder="1">
      <alignment vertical="center"/>
    </xf>
    <xf numFmtId="0" fontId="14" fillId="0" borderId="19" xfId="0" applyFont="1" applyBorder="1">
      <alignment vertical="center"/>
    </xf>
    <xf numFmtId="178" fontId="11" fillId="0" borderId="1" xfId="1" applyNumberFormat="1" applyFont="1" applyBorder="1" applyAlignment="1">
      <alignment horizontal="center" vertical="center"/>
    </xf>
    <xf numFmtId="179" fontId="11" fillId="0" borderId="1" xfId="2" applyNumberFormat="1" applyFont="1" applyBorder="1" applyAlignment="1">
      <alignment horizontal="center" vertical="center"/>
    </xf>
    <xf numFmtId="181" fontId="11" fillId="0" borderId="1" xfId="1" applyNumberFormat="1" applyFont="1" applyBorder="1" applyAlignment="1">
      <alignment vertical="center"/>
    </xf>
    <xf numFmtId="181" fontId="11" fillId="0" borderId="1" xfId="2" applyNumberFormat="1" applyFont="1" applyBorder="1">
      <alignment vertical="center"/>
    </xf>
    <xf numFmtId="181" fontId="11" fillId="0" borderId="8" xfId="0" applyNumberFormat="1" applyFont="1" applyBorder="1" applyAlignment="1">
      <alignment horizontal="right" vertical="center"/>
    </xf>
    <xf numFmtId="182" fontId="11" fillId="0" borderId="1" xfId="2" applyNumberFormat="1" applyFont="1" applyBorder="1" applyAlignment="1">
      <alignment horizontal="right" vertical="center"/>
    </xf>
    <xf numFmtId="181" fontId="11" fillId="0" borderId="1" xfId="1" applyNumberFormat="1" applyFont="1" applyBorder="1" applyAlignment="1">
      <alignment horizontal="right" vertical="center"/>
    </xf>
    <xf numFmtId="181" fontId="11" fillId="0" borderId="1" xfId="0" applyNumberFormat="1" applyFont="1" applyBorder="1" applyAlignment="1">
      <alignment horizontal="right" vertical="center"/>
    </xf>
    <xf numFmtId="182" fontId="11" fillId="0" borderId="1" xfId="1" applyNumberFormat="1" applyFont="1" applyBorder="1" applyAlignment="1">
      <alignment horizontal="right" vertical="center"/>
    </xf>
    <xf numFmtId="0" fontId="18" fillId="0" borderId="0" xfId="0" applyFont="1">
      <alignment vertical="center"/>
    </xf>
    <xf numFmtId="0" fontId="7" fillId="0" borderId="24" xfId="0" applyFont="1" applyBorder="1">
      <alignment vertical="center"/>
    </xf>
    <xf numFmtId="0" fontId="7" fillId="0" borderId="30" xfId="0" applyFont="1" applyBorder="1" applyAlignment="1">
      <alignment horizontal="center" vertical="center"/>
    </xf>
    <xf numFmtId="4" fontId="16" fillId="0" borderId="17" xfId="1" applyNumberFormat="1" applyFont="1" applyBorder="1" applyAlignment="1">
      <alignment vertical="center"/>
    </xf>
    <xf numFmtId="181" fontId="7" fillId="0" borderId="0" xfId="0" applyNumberFormat="1" applyFont="1" applyBorder="1" applyAlignment="1">
      <alignment horizontal="right" vertical="center"/>
    </xf>
    <xf numFmtId="181" fontId="11" fillId="0" borderId="19" xfId="1" applyNumberFormat="1" applyFont="1" applyBorder="1" applyAlignment="1">
      <alignment horizontal="right" vertical="center"/>
    </xf>
    <xf numFmtId="181" fontId="11" fillId="0" borderId="19" xfId="2" applyNumberFormat="1" applyFont="1" applyBorder="1" applyAlignment="1">
      <alignment horizontal="right" vertical="center"/>
    </xf>
    <xf numFmtId="182" fontId="11" fillId="0" borderId="19" xfId="2" applyNumberFormat="1" applyFont="1" applyBorder="1" applyAlignment="1">
      <alignment horizontal="right" vertical="center"/>
    </xf>
    <xf numFmtId="0" fontId="13" fillId="0" borderId="17" xfId="0" applyFont="1" applyBorder="1" applyAlignment="1">
      <alignment horizontal="center" vertical="center" wrapText="1"/>
    </xf>
    <xf numFmtId="0" fontId="7" fillId="0" borderId="19" xfId="0" applyFont="1" applyBorder="1">
      <alignment vertical="center"/>
    </xf>
    <xf numFmtId="0" fontId="16" fillId="0" borderId="16" xfId="5" applyFont="1" applyBorder="1">
      <alignment vertical="center"/>
    </xf>
    <xf numFmtId="0" fontId="16" fillId="0" borderId="1" xfId="5" applyFont="1" applyBorder="1">
      <alignment vertical="center"/>
    </xf>
    <xf numFmtId="0" fontId="16" fillId="0" borderId="7" xfId="5" applyFont="1" applyBorder="1" applyAlignment="1">
      <alignment vertical="center"/>
    </xf>
    <xf numFmtId="0" fontId="16" fillId="0" borderId="7" xfId="5" applyFont="1" applyBorder="1">
      <alignment vertical="center"/>
    </xf>
    <xf numFmtId="0" fontId="16" fillId="0" borderId="7" xfId="5" applyFont="1" applyBorder="1" applyAlignment="1">
      <alignment horizontal="left" vertical="center"/>
    </xf>
    <xf numFmtId="181" fontId="11" fillId="0" borderId="1" xfId="5" applyNumberFormat="1" applyFont="1" applyBorder="1">
      <alignment vertical="center"/>
    </xf>
    <xf numFmtId="181" fontId="7" fillId="0" borderId="1" xfId="0" applyNumberFormat="1" applyFont="1" applyBorder="1" applyAlignment="1">
      <alignment horizontal="right" vertical="center"/>
    </xf>
    <xf numFmtId="181" fontId="11" fillId="0" borderId="19" xfId="1" applyNumberFormat="1" applyFont="1" applyBorder="1" applyAlignment="1">
      <alignment vertical="center"/>
    </xf>
    <xf numFmtId="182" fontId="11" fillId="0" borderId="1" xfId="5" applyNumberFormat="1" applyFont="1" applyBorder="1" applyAlignment="1">
      <alignment horizontal="right" vertical="center"/>
    </xf>
    <xf numFmtId="182" fontId="11" fillId="0" borderId="19" xfId="1" applyNumberFormat="1" applyFont="1" applyBorder="1" applyAlignment="1">
      <alignment horizontal="right" vertical="center"/>
    </xf>
    <xf numFmtId="0" fontId="18" fillId="0" borderId="24" xfId="0" applyFont="1" applyBorder="1">
      <alignment vertical="center"/>
    </xf>
    <xf numFmtId="44" fontId="7" fillId="0" borderId="0" xfId="0" applyNumberFormat="1" applyFont="1">
      <alignment vertical="center"/>
    </xf>
    <xf numFmtId="0" fontId="14" fillId="0" borderId="24" xfId="0" quotePrefix="1" applyFont="1" applyBorder="1">
      <alignment vertical="center"/>
    </xf>
    <xf numFmtId="0" fontId="14" fillId="0" borderId="11" xfId="0" quotePrefix="1" applyFont="1" applyBorder="1">
      <alignment vertical="center"/>
    </xf>
    <xf numFmtId="0" fontId="14" fillId="0" borderId="35" xfId="0" quotePrefix="1" applyFont="1" applyBorder="1">
      <alignment vertical="center"/>
    </xf>
    <xf numFmtId="0" fontId="14" fillId="0" borderId="35" xfId="0" quotePrefix="1" applyFont="1" applyBorder="1" applyAlignment="1">
      <alignment horizontal="left" vertical="center"/>
    </xf>
    <xf numFmtId="0" fontId="14" fillId="0" borderId="37" xfId="0" quotePrefix="1" applyFont="1" applyBorder="1">
      <alignment vertical="center"/>
    </xf>
    <xf numFmtId="0" fontId="14" fillId="0" borderId="38" xfId="0" quotePrefix="1" applyFont="1" applyBorder="1">
      <alignment vertical="center"/>
    </xf>
    <xf numFmtId="0" fontId="11" fillId="0" borderId="3" xfId="0" applyFont="1" applyBorder="1" applyAlignment="1">
      <alignment horizontal="center" vertical="center" wrapText="1"/>
    </xf>
    <xf numFmtId="181" fontId="7" fillId="0" borderId="11" xfId="0" applyNumberFormat="1" applyFont="1" applyBorder="1">
      <alignment vertical="center"/>
    </xf>
    <xf numFmtId="181" fontId="7" fillId="0" borderId="38" xfId="0" applyNumberFormat="1" applyFont="1" applyBorder="1">
      <alignment vertical="center"/>
    </xf>
    <xf numFmtId="182" fontId="7" fillId="0" borderId="36" xfId="0" applyNumberFormat="1" applyFont="1" applyBorder="1">
      <alignment vertical="center"/>
    </xf>
    <xf numFmtId="182" fontId="7" fillId="0" borderId="40" xfId="0" applyNumberFormat="1" applyFont="1" applyBorder="1">
      <alignment vertical="center"/>
    </xf>
    <xf numFmtId="181" fontId="7" fillId="0" borderId="5" xfId="1" applyNumberFormat="1" applyFont="1" applyBorder="1">
      <alignment vertical="center"/>
    </xf>
    <xf numFmtId="181" fontId="7" fillId="0" borderId="8" xfId="1" applyNumberFormat="1" applyFont="1" applyBorder="1">
      <alignment vertical="center"/>
    </xf>
    <xf numFmtId="0" fontId="5" fillId="0" borderId="30" xfId="0" applyFont="1" applyBorder="1" applyAlignment="1">
      <alignment horizontal="center" vertical="center"/>
    </xf>
    <xf numFmtId="0" fontId="7" fillId="0" borderId="15" xfId="0" applyFont="1" applyBorder="1">
      <alignment vertical="center"/>
    </xf>
    <xf numFmtId="181" fontId="7" fillId="0" borderId="36" xfId="1" applyNumberFormat="1" applyFont="1" applyBorder="1">
      <alignment vertical="center"/>
    </xf>
    <xf numFmtId="0" fontId="7" fillId="0" borderId="44" xfId="0" applyFont="1" applyBorder="1">
      <alignment vertical="center"/>
    </xf>
    <xf numFmtId="181" fontId="7" fillId="0" borderId="39" xfId="1" applyNumberFormat="1" applyFont="1" applyBorder="1">
      <alignment vertical="center"/>
    </xf>
    <xf numFmtId="181" fontId="7" fillId="0" borderId="40" xfId="1" applyNumberFormat="1" applyFont="1" applyBorder="1">
      <alignment vertical="center"/>
    </xf>
    <xf numFmtId="0" fontId="18" fillId="0" borderId="15" xfId="0" applyFont="1" applyBorder="1">
      <alignment vertical="center"/>
    </xf>
    <xf numFmtId="0" fontId="18" fillId="0" borderId="35" xfId="0" applyFont="1" applyBorder="1">
      <alignment vertical="center"/>
    </xf>
    <xf numFmtId="0" fontId="7" fillId="0" borderId="35" xfId="0" applyFont="1" applyBorder="1">
      <alignment vertical="center"/>
    </xf>
    <xf numFmtId="0" fontId="7" fillId="0" borderId="45" xfId="0" applyFont="1" applyBorder="1">
      <alignment vertical="center"/>
    </xf>
    <xf numFmtId="0" fontId="18" fillId="0" borderId="32" xfId="0" applyFont="1" applyBorder="1" applyAlignment="1">
      <alignment vertical="center"/>
    </xf>
    <xf numFmtId="0" fontId="18" fillId="0" borderId="35" xfId="0" applyFont="1" applyBorder="1" applyAlignment="1">
      <alignment vertical="center"/>
    </xf>
    <xf numFmtId="181" fontId="7" fillId="0" borderId="5" xfId="0" applyNumberFormat="1" applyFont="1" applyBorder="1" applyAlignment="1">
      <alignment vertical="center"/>
    </xf>
    <xf numFmtId="181" fontId="7" fillId="0" borderId="43" xfId="1" applyNumberFormat="1" applyFont="1" applyBorder="1" applyAlignment="1">
      <alignment vertical="center"/>
    </xf>
    <xf numFmtId="0" fontId="7" fillId="0" borderId="35" xfId="0" applyFont="1" applyBorder="1" applyAlignment="1">
      <alignment vertical="center"/>
    </xf>
    <xf numFmtId="181" fontId="7" fillId="0" borderId="5" xfId="1" applyNumberFormat="1" applyFont="1" applyBorder="1" applyAlignment="1">
      <alignment vertical="center"/>
    </xf>
    <xf numFmtId="181" fontId="7" fillId="0" borderId="36" xfId="1" applyNumberFormat="1" applyFont="1" applyBorder="1" applyAlignment="1">
      <alignment vertical="center"/>
    </xf>
    <xf numFmtId="180" fontId="7" fillId="0" borderId="0" xfId="0" applyNumberFormat="1" applyFont="1" applyAlignment="1">
      <alignment vertical="center"/>
    </xf>
    <xf numFmtId="0" fontId="7" fillId="0" borderId="24" xfId="0" applyFont="1" applyBorder="1" applyAlignment="1">
      <alignment vertical="center"/>
    </xf>
    <xf numFmtId="181" fontId="7" fillId="0" borderId="8" xfId="1" applyNumberFormat="1" applyFont="1" applyBorder="1" applyAlignment="1">
      <alignment vertical="center"/>
    </xf>
    <xf numFmtId="181" fontId="7" fillId="0" borderId="10" xfId="1" applyNumberFormat="1" applyFont="1" applyBorder="1" applyAlignment="1">
      <alignment vertical="center"/>
    </xf>
    <xf numFmtId="181" fontId="7" fillId="0" borderId="10" xfId="1" applyNumberFormat="1" applyFont="1" applyBorder="1">
      <alignment vertical="center"/>
    </xf>
    <xf numFmtId="41" fontId="7" fillId="0" borderId="11" xfId="0" applyNumberFormat="1" applyFont="1" applyBorder="1">
      <alignment vertical="center"/>
    </xf>
    <xf numFmtId="41" fontId="7" fillId="0" borderId="36" xfId="0" applyNumberFormat="1" applyFont="1" applyBorder="1">
      <alignment vertical="center"/>
    </xf>
    <xf numFmtId="181" fontId="7" fillId="0" borderId="31" xfId="0" applyNumberFormat="1" applyFont="1" applyBorder="1">
      <alignment vertical="center"/>
    </xf>
    <xf numFmtId="182" fontId="7" fillId="0" borderId="10" xfId="0" applyNumberFormat="1" applyFont="1" applyBorder="1">
      <alignment vertical="center"/>
    </xf>
    <xf numFmtId="41" fontId="7" fillId="0" borderId="12" xfId="0" applyNumberFormat="1" applyFont="1" applyBorder="1">
      <alignment vertical="center"/>
    </xf>
    <xf numFmtId="0" fontId="11" fillId="0" borderId="29" xfId="0" applyFont="1" applyBorder="1" applyAlignment="1">
      <alignment horizontal="center" vertical="center" wrapText="1"/>
    </xf>
    <xf numFmtId="182" fontId="7" fillId="0" borderId="11" xfId="0" applyNumberFormat="1" applyFont="1" applyBorder="1">
      <alignment vertical="center"/>
    </xf>
    <xf numFmtId="182" fontId="7" fillId="0" borderId="38" xfId="0" applyNumberFormat="1" applyFont="1" applyBorder="1">
      <alignment vertical="center"/>
    </xf>
    <xf numFmtId="0" fontId="11" fillId="0" borderId="42" xfId="0" applyFont="1" applyBorder="1" applyAlignment="1">
      <alignment horizontal="center" vertical="center" wrapText="1"/>
    </xf>
    <xf numFmtId="181" fontId="7" fillId="0" borderId="24" xfId="0" applyNumberFormat="1" applyFont="1" applyBorder="1">
      <alignment vertical="center"/>
    </xf>
    <xf numFmtId="41" fontId="7" fillId="0" borderId="24" xfId="0" applyNumberFormat="1" applyFont="1" applyBorder="1">
      <alignment vertical="center"/>
    </xf>
    <xf numFmtId="41" fontId="7" fillId="0" borderId="28" xfId="0" applyNumberFormat="1" applyFont="1" applyBorder="1">
      <alignment vertical="center"/>
    </xf>
    <xf numFmtId="181" fontId="7" fillId="0" borderId="37" xfId="0" applyNumberFormat="1" applyFont="1" applyBorder="1">
      <alignment vertical="center"/>
    </xf>
    <xf numFmtId="182" fontId="7" fillId="0" borderId="17" xfId="0" applyNumberFormat="1" applyFont="1" applyBorder="1">
      <alignment vertical="center"/>
    </xf>
    <xf numFmtId="0" fontId="16" fillId="0" borderId="7" xfId="2" applyFont="1" applyBorder="1" applyAlignment="1">
      <alignment vertical="center" wrapText="1"/>
    </xf>
    <xf numFmtId="0" fontId="7" fillId="0" borderId="24" xfId="0" applyFont="1" applyBorder="1" applyAlignment="1">
      <alignment vertical="center" wrapText="1"/>
    </xf>
    <xf numFmtId="181" fontId="11" fillId="0" borderId="1" xfId="5" applyNumberFormat="1" applyFont="1" applyBorder="1" applyAlignment="1">
      <alignment vertical="center"/>
    </xf>
    <xf numFmtId="181" fontId="7" fillId="0" borderId="1" xfId="0" applyNumberFormat="1" applyFont="1" applyBorder="1" applyAlignment="1">
      <alignment vertical="center"/>
    </xf>
    <xf numFmtId="182" fontId="11" fillId="0" borderId="1" xfId="0" applyNumberFormat="1" applyFont="1" applyBorder="1" applyAlignment="1">
      <alignment horizontal="right" vertical="center"/>
    </xf>
    <xf numFmtId="4" fontId="16" fillId="0" borderId="17" xfId="3" applyNumberFormat="1" applyFont="1" applyBorder="1" applyAlignment="1">
      <alignment horizontal="center" vertical="center"/>
    </xf>
    <xf numFmtId="0" fontId="16" fillId="0" borderId="20" xfId="2" applyFont="1" applyBorder="1" applyAlignment="1">
      <alignment vertical="center"/>
    </xf>
    <xf numFmtId="176" fontId="10" fillId="0" borderId="1" xfId="1" applyNumberFormat="1" applyFont="1" applyFill="1" applyBorder="1">
      <alignment vertical="center"/>
    </xf>
    <xf numFmtId="176" fontId="10" fillId="0" borderId="17" xfId="1" applyNumberFormat="1" applyFont="1" applyFill="1" applyBorder="1">
      <alignment vertical="center"/>
    </xf>
    <xf numFmtId="0" fontId="14" fillId="0" borderId="1" xfId="0" applyFont="1" applyFill="1" applyBorder="1">
      <alignment vertical="center"/>
    </xf>
    <xf numFmtId="0" fontId="14" fillId="0" borderId="16" xfId="0" applyFont="1" applyFill="1" applyBorder="1">
      <alignment vertical="center"/>
    </xf>
    <xf numFmtId="0" fontId="14" fillId="0" borderId="23" xfId="0" applyFont="1" applyFill="1" applyBorder="1" applyAlignment="1">
      <alignment vertical="center"/>
    </xf>
    <xf numFmtId="0" fontId="14" fillId="0" borderId="7" xfId="0" applyFont="1" applyFill="1" applyBorder="1">
      <alignment vertical="center"/>
    </xf>
    <xf numFmtId="0" fontId="14" fillId="0" borderId="23" xfId="0" applyFont="1" applyFill="1" applyBorder="1">
      <alignment vertical="center"/>
    </xf>
    <xf numFmtId="181" fontId="7" fillId="0" borderId="11" xfId="0" applyNumberFormat="1" applyFont="1" applyFill="1" applyBorder="1">
      <alignment vertical="center"/>
    </xf>
    <xf numFmtId="41" fontId="7" fillId="0" borderId="11" xfId="0" applyNumberFormat="1" applyFont="1" applyFill="1" applyBorder="1">
      <alignment vertical="center"/>
    </xf>
    <xf numFmtId="181" fontId="7" fillId="0" borderId="12" xfId="0" applyNumberFormat="1" applyFont="1" applyFill="1" applyBorder="1">
      <alignment vertical="center"/>
    </xf>
    <xf numFmtId="181" fontId="7" fillId="0" borderId="6" xfId="0" applyNumberFormat="1" applyFont="1" applyFill="1" applyBorder="1">
      <alignment vertical="center"/>
    </xf>
    <xf numFmtId="41" fontId="7" fillId="0" borderId="23" xfId="0" applyNumberFormat="1" applyFont="1" applyBorder="1">
      <alignment vertical="center"/>
    </xf>
    <xf numFmtId="181" fontId="11" fillId="0" borderId="1" xfId="5" applyNumberFormat="1" applyFont="1" applyBorder="1" applyAlignment="1">
      <alignment horizontal="right" vertical="center"/>
    </xf>
    <xf numFmtId="176" fontId="7" fillId="0" borderId="0" xfId="0" applyNumberFormat="1" applyFont="1">
      <alignment vertical="center"/>
    </xf>
    <xf numFmtId="176" fontId="7" fillId="0" borderId="0" xfId="1" applyNumberFormat="1" applyFont="1" applyAlignment="1">
      <alignment horizontal="center" vertical="center"/>
    </xf>
    <xf numFmtId="176" fontId="7" fillId="0" borderId="0" xfId="1" applyNumberFormat="1" applyFont="1">
      <alignment vertical="center"/>
    </xf>
    <xf numFmtId="181" fontId="7" fillId="0" borderId="1" xfId="1" applyNumberFormat="1" applyFont="1" applyFill="1" applyBorder="1">
      <alignment vertical="center"/>
    </xf>
    <xf numFmtId="0" fontId="7" fillId="0" borderId="28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4" fontId="16" fillId="0" borderId="17" xfId="1" applyNumberFormat="1" applyFont="1" applyFill="1" applyBorder="1" applyAlignment="1">
      <alignment vertical="center" wrapText="1"/>
    </xf>
    <xf numFmtId="181" fontId="7" fillId="0" borderId="0" xfId="0" applyNumberFormat="1" applyFont="1">
      <alignment vertical="center"/>
    </xf>
    <xf numFmtId="0" fontId="16" fillId="0" borderId="23" xfId="5" applyFont="1" applyBorder="1">
      <alignment vertical="center"/>
    </xf>
    <xf numFmtId="0" fontId="7" fillId="0" borderId="23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28" xfId="0" applyFont="1" applyBorder="1" applyAlignment="1">
      <alignment horizontal="center" vertical="center"/>
    </xf>
    <xf numFmtId="0" fontId="14" fillId="0" borderId="28" xfId="0" applyFont="1" applyBorder="1">
      <alignment vertical="center"/>
    </xf>
    <xf numFmtId="0" fontId="14" fillId="0" borderId="23" xfId="0" applyFont="1" applyBorder="1">
      <alignment vertical="center"/>
    </xf>
    <xf numFmtId="181" fontId="7" fillId="0" borderId="23" xfId="0" applyNumberFormat="1" applyFont="1" applyBorder="1">
      <alignment vertical="center"/>
    </xf>
    <xf numFmtId="181" fontId="7" fillId="0" borderId="6" xfId="0" applyNumberFormat="1" applyFont="1" applyBorder="1">
      <alignment vertical="center"/>
    </xf>
    <xf numFmtId="182" fontId="7" fillId="0" borderId="6" xfId="0" applyNumberFormat="1" applyFont="1" applyBorder="1">
      <alignment vertical="center"/>
    </xf>
    <xf numFmtId="183" fontId="7" fillId="0" borderId="12" xfId="0" applyNumberFormat="1" applyFont="1" applyBorder="1">
      <alignment vertical="center"/>
    </xf>
    <xf numFmtId="181" fontId="7" fillId="2" borderId="1" xfId="1" applyNumberFormat="1" applyFont="1" applyFill="1" applyBorder="1">
      <alignment vertical="center"/>
    </xf>
    <xf numFmtId="181" fontId="7" fillId="0" borderId="1" xfId="1" applyNumberFormat="1" applyFont="1" applyBorder="1" applyAlignment="1">
      <alignment horizontal="right" vertical="center"/>
    </xf>
    <xf numFmtId="181" fontId="7" fillId="0" borderId="19" xfId="0" applyNumberFormat="1" applyFont="1" applyBorder="1" applyAlignment="1">
      <alignment horizontal="right" vertical="center"/>
    </xf>
    <xf numFmtId="0" fontId="14" fillId="0" borderId="17" xfId="5" applyFont="1" applyBorder="1">
      <alignment vertical="center"/>
    </xf>
    <xf numFmtId="0" fontId="14" fillId="0" borderId="17" xfId="5" applyFont="1" applyBorder="1" applyAlignment="1">
      <alignment vertical="center" wrapText="1"/>
    </xf>
    <xf numFmtId="0" fontId="14" fillId="0" borderId="20" xfId="5" applyFont="1" applyBorder="1">
      <alignment vertical="center"/>
    </xf>
    <xf numFmtId="4" fontId="16" fillId="0" borderId="17" xfId="1" applyNumberFormat="1" applyFont="1" applyBorder="1" applyAlignment="1">
      <alignment vertical="center" wrapText="1"/>
    </xf>
    <xf numFmtId="182" fontId="7" fillId="0" borderId="12" xfId="0" applyNumberFormat="1" applyFont="1" applyBorder="1">
      <alignment vertical="center"/>
    </xf>
    <xf numFmtId="181" fontId="7" fillId="0" borderId="23" xfId="0" applyNumberFormat="1" applyFont="1" applyFill="1" applyBorder="1">
      <alignment vertical="center"/>
    </xf>
    <xf numFmtId="0" fontId="7" fillId="0" borderId="2" xfId="0" applyFont="1" applyBorder="1" applyAlignment="1">
      <alignment horizontal="center" vertical="center" wrapText="1"/>
    </xf>
    <xf numFmtId="176" fontId="7" fillId="0" borderId="2" xfId="1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" fontId="19" fillId="0" borderId="1" xfId="1" applyNumberFormat="1" applyFont="1" applyBorder="1" applyAlignment="1">
      <alignment horizontal="center" vertical="center"/>
    </xf>
    <xf numFmtId="181" fontId="7" fillId="0" borderId="15" xfId="0" applyNumberFormat="1" applyFont="1" applyBorder="1">
      <alignment vertical="center"/>
    </xf>
    <xf numFmtId="181" fontId="7" fillId="0" borderId="16" xfId="1" applyNumberFormat="1" applyFont="1" applyBorder="1">
      <alignment vertical="center"/>
    </xf>
    <xf numFmtId="181" fontId="7" fillId="0" borderId="15" xfId="1" applyNumberFormat="1" applyFont="1" applyFill="1" applyBorder="1">
      <alignment vertical="center"/>
    </xf>
    <xf numFmtId="181" fontId="7" fillId="2" borderId="16" xfId="1" applyNumberFormat="1" applyFont="1" applyFill="1" applyBorder="1">
      <alignment vertical="center"/>
    </xf>
    <xf numFmtId="181" fontId="7" fillId="0" borderId="16" xfId="0" applyNumberFormat="1" applyFont="1" applyBorder="1">
      <alignment vertical="center"/>
    </xf>
    <xf numFmtId="181" fontId="7" fillId="0" borderId="16" xfId="1" applyNumberFormat="1" applyFont="1" applyFill="1" applyBorder="1">
      <alignment vertical="center"/>
    </xf>
    <xf numFmtId="176" fontId="10" fillId="3" borderId="1" xfId="1" applyNumberFormat="1" applyFont="1" applyFill="1" applyBorder="1">
      <alignment vertical="center"/>
    </xf>
    <xf numFmtId="176" fontId="10" fillId="3" borderId="17" xfId="1" applyNumberFormat="1" applyFont="1" applyFill="1" applyBorder="1">
      <alignment vertical="center"/>
    </xf>
    <xf numFmtId="0" fontId="14" fillId="3" borderId="16" xfId="0" applyFont="1" applyFill="1" applyBorder="1">
      <alignment vertical="center"/>
    </xf>
    <xf numFmtId="0" fontId="14" fillId="3" borderId="1" xfId="0" applyFont="1" applyFill="1" applyBorder="1">
      <alignment vertical="center"/>
    </xf>
    <xf numFmtId="0" fontId="14" fillId="2" borderId="16" xfId="0" applyFont="1" applyFill="1" applyBorder="1">
      <alignment vertical="center"/>
    </xf>
    <xf numFmtId="176" fontId="10" fillId="2" borderId="1" xfId="1" applyNumberFormat="1" applyFont="1" applyFill="1" applyBorder="1">
      <alignment vertical="center"/>
    </xf>
    <xf numFmtId="176" fontId="10" fillId="2" borderId="17" xfId="1" applyNumberFormat="1" applyFont="1" applyFill="1" applyBorder="1">
      <alignment vertical="center"/>
    </xf>
    <xf numFmtId="0" fontId="14" fillId="2" borderId="1" xfId="0" applyFont="1" applyFill="1" applyBorder="1">
      <alignment vertical="center"/>
    </xf>
    <xf numFmtId="0" fontId="14" fillId="3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0" fontId="14" fillId="3" borderId="16" xfId="0" applyFont="1" applyFill="1" applyBorder="1" applyAlignment="1">
      <alignment vertical="center"/>
    </xf>
    <xf numFmtId="0" fontId="14" fillId="0" borderId="16" xfId="0" applyFont="1" applyFill="1" applyBorder="1" applyAlignment="1">
      <alignment vertical="center"/>
    </xf>
    <xf numFmtId="181" fontId="11" fillId="0" borderId="19" xfId="2" applyNumberFormat="1" applyFont="1" applyBorder="1">
      <alignment vertical="center"/>
    </xf>
    <xf numFmtId="0" fontId="16" fillId="0" borderId="17" xfId="0" applyFont="1" applyFill="1" applyBorder="1" applyAlignment="1">
      <alignment vertical="center" wrapText="1"/>
    </xf>
    <xf numFmtId="4" fontId="14" fillId="0" borderId="17" xfId="1" applyNumberFormat="1" applyFont="1" applyFill="1" applyBorder="1" applyAlignment="1">
      <alignment vertical="center" wrapText="1"/>
    </xf>
    <xf numFmtId="0" fontId="16" fillId="0" borderId="17" xfId="2" applyFont="1" applyFill="1" applyBorder="1" applyAlignment="1">
      <alignment vertical="center" wrapText="1"/>
    </xf>
    <xf numFmtId="0" fontId="14" fillId="0" borderId="17" xfId="5" applyFont="1" applyFill="1" applyBorder="1" applyAlignment="1">
      <alignment vertical="center" wrapText="1"/>
    </xf>
    <xf numFmtId="181" fontId="14" fillId="0" borderId="17" xfId="5" applyNumberFormat="1" applyFont="1" applyFill="1" applyBorder="1">
      <alignment vertical="center"/>
    </xf>
    <xf numFmtId="0" fontId="14" fillId="0" borderId="17" xfId="5" applyFont="1" applyFill="1" applyBorder="1" applyAlignment="1">
      <alignment horizontal="left" vertical="top" wrapText="1"/>
    </xf>
    <xf numFmtId="0" fontId="14" fillId="0" borderId="17" xfId="5" applyFont="1" applyFill="1" applyBorder="1">
      <alignment vertical="center"/>
    </xf>
    <xf numFmtId="0" fontId="14" fillId="0" borderId="17" xfId="5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11" fillId="0" borderId="22" xfId="0" applyFont="1" applyBorder="1" applyAlignment="1">
      <alignment horizontal="center" vertical="center" wrapText="1"/>
    </xf>
    <xf numFmtId="181" fontId="7" fillId="0" borderId="8" xfId="0" applyNumberFormat="1" applyFont="1" applyBorder="1">
      <alignment vertical="center"/>
    </xf>
    <xf numFmtId="177" fontId="7" fillId="0" borderId="10" xfId="0" applyNumberFormat="1" applyFont="1" applyBorder="1">
      <alignment vertical="center"/>
    </xf>
    <xf numFmtId="182" fontId="7" fillId="0" borderId="9" xfId="0" applyNumberFormat="1" applyFont="1" applyBorder="1">
      <alignment vertical="center"/>
    </xf>
    <xf numFmtId="184" fontId="7" fillId="0" borderId="0" xfId="0" applyNumberFormat="1" applyFont="1">
      <alignment vertical="center"/>
    </xf>
    <xf numFmtId="4" fontId="22" fillId="0" borderId="17" xfId="1" applyNumberFormat="1" applyFont="1" applyFill="1" applyBorder="1" applyAlignment="1">
      <alignment vertical="center" wrapText="1"/>
    </xf>
    <xf numFmtId="0" fontId="22" fillId="0" borderId="24" xfId="0" applyFont="1" applyBorder="1" applyAlignment="1">
      <alignment vertical="center" wrapText="1"/>
    </xf>
    <xf numFmtId="0" fontId="22" fillId="0" borderId="0" xfId="0" applyFont="1">
      <alignment vertical="center"/>
    </xf>
    <xf numFmtId="3" fontId="22" fillId="0" borderId="0" xfId="0" applyNumberFormat="1" applyFont="1">
      <alignment vertical="center"/>
    </xf>
    <xf numFmtId="0" fontId="11" fillId="0" borderId="7" xfId="2" applyFont="1" applyBorder="1" applyAlignment="1">
      <alignment vertical="center" wrapText="1"/>
    </xf>
    <xf numFmtId="182" fontId="11" fillId="0" borderId="1" xfId="5" quotePrefix="1" applyNumberFormat="1" applyFont="1" applyBorder="1" applyAlignment="1">
      <alignment horizontal="right" vertical="center"/>
    </xf>
    <xf numFmtId="181" fontId="26" fillId="0" borderId="0" xfId="6" applyNumberFormat="1" applyFont="1" applyBorder="1" applyAlignment="1">
      <alignment vertical="center"/>
    </xf>
    <xf numFmtId="181" fontId="26" fillId="0" borderId="0" xfId="6" applyNumberFormat="1" applyFont="1" applyBorder="1" applyAlignment="1">
      <alignment horizontal="center" vertical="center"/>
    </xf>
    <xf numFmtId="181" fontId="10" fillId="0" borderId="1" xfId="6" applyNumberFormat="1" applyFont="1" applyFill="1" applyBorder="1" applyAlignment="1">
      <alignment horizontal="center" vertical="center"/>
    </xf>
    <xf numFmtId="181" fontId="10" fillId="0" borderId="17" xfId="6" applyNumberFormat="1" applyFont="1" applyFill="1" applyBorder="1" applyAlignment="1">
      <alignment horizontal="center" vertical="center"/>
    </xf>
    <xf numFmtId="181" fontId="28" fillId="0" borderId="17" xfId="6" applyNumberFormat="1" applyFont="1" applyFill="1" applyBorder="1" applyAlignment="1">
      <alignment horizontal="right" vertical="center"/>
    </xf>
    <xf numFmtId="181" fontId="27" fillId="0" borderId="1" xfId="6" applyNumberFormat="1" applyFont="1" applyFill="1" applyBorder="1" applyAlignment="1">
      <alignment horizontal="right" vertical="center"/>
    </xf>
    <xf numFmtId="181" fontId="28" fillId="0" borderId="1" xfId="6" applyNumberFormat="1" applyFont="1" applyFill="1" applyBorder="1" applyAlignment="1">
      <alignment horizontal="right" vertical="center"/>
    </xf>
    <xf numFmtId="181" fontId="28" fillId="0" borderId="17" xfId="6" applyNumberFormat="1" applyFont="1" applyFill="1" applyBorder="1" applyAlignment="1">
      <alignment vertical="center"/>
    </xf>
    <xf numFmtId="181" fontId="7" fillId="0" borderId="23" xfId="6" applyNumberFormat="1" applyFont="1" applyFill="1" applyBorder="1" applyAlignment="1">
      <alignment horizontal="left" vertical="center"/>
    </xf>
    <xf numFmtId="181" fontId="10" fillId="0" borderId="46" xfId="6" applyNumberFormat="1" applyFont="1" applyFill="1" applyBorder="1" applyAlignment="1">
      <alignment horizontal="left" vertical="center"/>
    </xf>
    <xf numFmtId="181" fontId="10" fillId="0" borderId="46" xfId="6" applyNumberFormat="1" applyFont="1" applyFill="1" applyBorder="1" applyAlignment="1">
      <alignment vertical="center"/>
    </xf>
    <xf numFmtId="181" fontId="26" fillId="0" borderId="23" xfId="6" applyNumberFormat="1" applyFont="1" applyFill="1" applyBorder="1" applyAlignment="1">
      <alignment horizontal="center" vertical="center"/>
    </xf>
    <xf numFmtId="3" fontId="27" fillId="0" borderId="1" xfId="7" applyNumberFormat="1" applyFont="1" applyBorder="1">
      <alignment vertical="center"/>
    </xf>
    <xf numFmtId="181" fontId="6" fillId="0" borderId="23" xfId="6" applyNumberFormat="1" applyFont="1" applyFill="1" applyBorder="1" applyAlignment="1">
      <alignment vertical="center"/>
    </xf>
    <xf numFmtId="181" fontId="13" fillId="0" borderId="46" xfId="6" applyNumberFormat="1" applyFont="1" applyFill="1" applyBorder="1" applyAlignment="1">
      <alignment vertical="center"/>
    </xf>
    <xf numFmtId="0" fontId="13" fillId="0" borderId="23" xfId="8" applyFont="1" applyFill="1" applyBorder="1" applyAlignment="1">
      <alignment horizontal="left" vertical="center"/>
    </xf>
    <xf numFmtId="0" fontId="10" fillId="0" borderId="46" xfId="8" applyFont="1" applyFill="1" applyBorder="1" applyAlignment="1">
      <alignment horizontal="left" vertical="center"/>
    </xf>
    <xf numFmtId="0" fontId="13" fillId="0" borderId="46" xfId="8" applyFont="1" applyFill="1" applyBorder="1" applyAlignment="1">
      <alignment horizontal="left" vertical="center"/>
    </xf>
    <xf numFmtId="176" fontId="27" fillId="0" borderId="1" xfId="6" applyNumberFormat="1" applyFont="1" applyFill="1" applyBorder="1" applyAlignment="1">
      <alignment horizontal="right" vertical="center"/>
    </xf>
    <xf numFmtId="0" fontId="7" fillId="0" borderId="23" xfId="8" applyFont="1" applyFill="1" applyBorder="1" applyAlignment="1">
      <alignment horizontal="left" vertical="center"/>
    </xf>
    <xf numFmtId="181" fontId="7" fillId="0" borderId="23" xfId="6" applyNumberFormat="1" applyFont="1" applyFill="1" applyBorder="1" applyAlignment="1">
      <alignment vertical="center"/>
    </xf>
    <xf numFmtId="181" fontId="26" fillId="0" borderId="0" xfId="6" applyNumberFormat="1" applyFont="1" applyFill="1" applyBorder="1" applyAlignment="1">
      <alignment vertical="center"/>
    </xf>
    <xf numFmtId="0" fontId="10" fillId="0" borderId="46" xfId="8" applyFont="1" applyBorder="1" applyAlignment="1">
      <alignment vertical="center"/>
    </xf>
    <xf numFmtId="0" fontId="10" fillId="0" borderId="46" xfId="9" applyFont="1" applyBorder="1" applyAlignment="1">
      <alignment vertical="center"/>
    </xf>
    <xf numFmtId="0" fontId="27" fillId="0" borderId="23" xfId="8" applyFont="1" applyFill="1" applyBorder="1"/>
    <xf numFmtId="181" fontId="27" fillId="0" borderId="1" xfId="9" applyNumberFormat="1" applyFont="1" applyBorder="1" applyAlignment="1">
      <alignment horizontal="right" vertical="center"/>
    </xf>
    <xf numFmtId="0" fontId="10" fillId="0" borderId="23" xfId="9" applyFont="1" applyFill="1" applyBorder="1" applyAlignment="1">
      <alignment vertical="center"/>
    </xf>
    <xf numFmtId="3" fontId="10" fillId="0" borderId="1" xfId="8" applyNumberFormat="1" applyFont="1" applyBorder="1" applyAlignment="1">
      <alignment horizontal="right" vertical="center"/>
    </xf>
    <xf numFmtId="3" fontId="10" fillId="0" borderId="1" xfId="9" applyNumberFormat="1" applyFont="1" applyFill="1" applyBorder="1" applyAlignment="1">
      <alignment vertical="center"/>
    </xf>
    <xf numFmtId="0" fontId="10" fillId="0" borderId="17" xfId="9" applyFont="1" applyFill="1" applyBorder="1" applyAlignment="1">
      <alignment vertical="center"/>
    </xf>
    <xf numFmtId="0" fontId="10" fillId="0" borderId="0" xfId="9" applyFont="1" applyFill="1" applyBorder="1" applyAlignment="1">
      <alignment vertical="center"/>
    </xf>
    <xf numFmtId="0" fontId="10" fillId="0" borderId="1" xfId="9" applyFont="1" applyFill="1" applyBorder="1" applyAlignment="1">
      <alignment vertical="center"/>
    </xf>
    <xf numFmtId="181" fontId="27" fillId="0" borderId="1" xfId="8" applyNumberFormat="1" applyFont="1" applyFill="1" applyBorder="1" applyAlignment="1">
      <alignment horizontal="right" vertical="center"/>
    </xf>
    <xf numFmtId="181" fontId="10" fillId="0" borderId="46" xfId="10" applyNumberFormat="1" applyFont="1" applyFill="1" applyBorder="1" applyAlignment="1">
      <alignment vertical="center"/>
    </xf>
    <xf numFmtId="181" fontId="27" fillId="0" borderId="46" xfId="10" applyNumberFormat="1" applyFont="1" applyBorder="1" applyAlignment="1">
      <alignment horizontal="left"/>
    </xf>
    <xf numFmtId="181" fontId="10" fillId="0" borderId="1" xfId="10" applyNumberFormat="1" applyFont="1" applyFill="1" applyBorder="1" applyAlignment="1">
      <alignment vertical="center"/>
    </xf>
    <xf numFmtId="181" fontId="7" fillId="0" borderId="46" xfId="6" applyNumberFormat="1" applyFont="1" applyFill="1" applyBorder="1" applyAlignment="1">
      <alignment vertical="center"/>
    </xf>
    <xf numFmtId="0" fontId="29" fillId="0" borderId="0" xfId="8" applyFont="1" applyBorder="1" applyAlignment="1">
      <alignment vertical="center"/>
    </xf>
    <xf numFmtId="181" fontId="27" fillId="0" borderId="1" xfId="6" applyNumberFormat="1" applyFont="1" applyFill="1" applyBorder="1" applyAlignment="1">
      <alignment vertical="center"/>
    </xf>
    <xf numFmtId="0" fontId="7" fillId="0" borderId="46" xfId="8" applyFont="1" applyBorder="1" applyAlignment="1">
      <alignment vertical="center"/>
    </xf>
    <xf numFmtId="185" fontId="30" fillId="0" borderId="46" xfId="11" applyNumberFormat="1" applyFont="1" applyBorder="1" applyAlignment="1">
      <alignment horizontal="left" vertical="center"/>
    </xf>
    <xf numFmtId="181" fontId="27" fillId="0" borderId="1" xfId="12" applyNumberFormat="1" applyFont="1" applyBorder="1" applyAlignment="1">
      <alignment horizontal="right"/>
    </xf>
    <xf numFmtId="181" fontId="10" fillId="0" borderId="1" xfId="6" applyNumberFormat="1" applyFont="1" applyFill="1" applyBorder="1" applyAlignment="1">
      <alignment vertical="center"/>
    </xf>
    <xf numFmtId="181" fontId="27" fillId="0" borderId="1" xfId="6" applyNumberFormat="1" applyFont="1" applyBorder="1" applyAlignment="1">
      <alignment horizontal="right" vertical="center"/>
    </xf>
    <xf numFmtId="181" fontId="28" fillId="0" borderId="1" xfId="6" applyNumberFormat="1" applyFont="1" applyBorder="1" applyAlignment="1">
      <alignment horizontal="right" vertical="center"/>
    </xf>
    <xf numFmtId="181" fontId="28" fillId="0" borderId="17" xfId="6" applyNumberFormat="1" applyFont="1" applyBorder="1" applyAlignment="1">
      <alignment vertical="center"/>
    </xf>
    <xf numFmtId="181" fontId="7" fillId="0" borderId="23" xfId="6" applyNumberFormat="1" applyFont="1" applyBorder="1" applyAlignment="1">
      <alignment horizontal="left" vertical="center"/>
    </xf>
    <xf numFmtId="181" fontId="10" fillId="0" borderId="46" xfId="6" applyNumberFormat="1" applyFont="1" applyBorder="1" applyAlignment="1">
      <alignment horizontal="left" vertical="center"/>
    </xf>
    <xf numFmtId="181" fontId="7" fillId="0" borderId="46" xfId="6" applyNumberFormat="1" applyFont="1" applyBorder="1" applyAlignment="1">
      <alignment horizontal="left" vertical="center"/>
    </xf>
    <xf numFmtId="181" fontId="7" fillId="0" borderId="23" xfId="6" applyNumberFormat="1" applyFont="1" applyBorder="1" applyAlignment="1">
      <alignment vertical="center"/>
    </xf>
    <xf numFmtId="181" fontId="10" fillId="0" borderId="46" xfId="6" applyNumberFormat="1" applyFont="1" applyBorder="1" applyAlignment="1">
      <alignment vertical="center"/>
    </xf>
    <xf numFmtId="181" fontId="6" fillId="0" borderId="23" xfId="6" applyNumberFormat="1" applyFont="1" applyBorder="1" applyAlignment="1">
      <alignment horizontal="left" vertical="center"/>
    </xf>
    <xf numFmtId="181" fontId="7" fillId="0" borderId="46" xfId="6" applyNumberFormat="1" applyFont="1" applyBorder="1" applyAlignment="1">
      <alignment vertical="center"/>
    </xf>
    <xf numFmtId="181" fontId="27" fillId="0" borderId="1" xfId="6" applyNumberFormat="1" applyFont="1" applyBorder="1" applyAlignment="1">
      <alignment vertical="center"/>
    </xf>
    <xf numFmtId="181" fontId="26" fillId="0" borderId="23" xfId="6" applyNumberFormat="1" applyFont="1" applyBorder="1" applyAlignment="1">
      <alignment vertical="center"/>
    </xf>
    <xf numFmtId="181" fontId="28" fillId="0" borderId="1" xfId="6" applyNumberFormat="1" applyFont="1" applyBorder="1" applyAlignment="1">
      <alignment vertical="center"/>
    </xf>
    <xf numFmtId="181" fontId="28" fillId="0" borderId="17" xfId="6" applyNumberFormat="1" applyFont="1" applyBorder="1" applyAlignment="1">
      <alignment horizontal="right" vertical="center"/>
    </xf>
    <xf numFmtId="181" fontId="10" fillId="0" borderId="46" xfId="13" applyNumberFormat="1" applyFont="1" applyBorder="1" applyAlignment="1">
      <alignment vertical="center"/>
    </xf>
    <xf numFmtId="181" fontId="27" fillId="0" borderId="1" xfId="13" applyNumberFormat="1" applyFont="1" applyBorder="1" applyAlignment="1">
      <alignment vertical="center"/>
    </xf>
    <xf numFmtId="181" fontId="26" fillId="0" borderId="1" xfId="6" applyNumberFormat="1" applyFont="1" applyBorder="1" applyAlignment="1">
      <alignment vertical="center"/>
    </xf>
    <xf numFmtId="0" fontId="10" fillId="0" borderId="46" xfId="14" applyFont="1" applyBorder="1">
      <alignment vertical="center"/>
    </xf>
    <xf numFmtId="181" fontId="10" fillId="0" borderId="1" xfId="6" applyNumberFormat="1" applyFont="1" applyBorder="1" applyAlignment="1">
      <alignment vertical="center"/>
    </xf>
    <xf numFmtId="3" fontId="10" fillId="0" borderId="1" xfId="8" applyNumberFormat="1" applyFont="1" applyBorder="1" applyAlignment="1">
      <alignment vertical="center"/>
    </xf>
    <xf numFmtId="181" fontId="13" fillId="0" borderId="1" xfId="6" applyNumberFormat="1" applyFont="1" applyBorder="1" applyAlignment="1">
      <alignment vertical="center"/>
    </xf>
    <xf numFmtId="0" fontId="10" fillId="0" borderId="1" xfId="8" applyFont="1" applyBorder="1" applyAlignment="1">
      <alignment vertical="center"/>
    </xf>
    <xf numFmtId="181" fontId="10" fillId="0" borderId="17" xfId="6" applyNumberFormat="1" applyFont="1" applyBorder="1" applyAlignment="1">
      <alignment vertical="center"/>
    </xf>
    <xf numFmtId="181" fontId="26" fillId="0" borderId="46" xfId="6" applyNumberFormat="1" applyFont="1" applyBorder="1" applyAlignment="1">
      <alignment vertical="center"/>
    </xf>
    <xf numFmtId="181" fontId="10" fillId="0" borderId="1" xfId="8" applyNumberFormat="1" applyFont="1" applyBorder="1" applyAlignment="1">
      <alignment vertical="center"/>
    </xf>
    <xf numFmtId="181" fontId="10" fillId="0" borderId="46" xfId="10" applyNumberFormat="1" applyFont="1" applyFill="1" applyBorder="1" applyAlignment="1">
      <alignment horizontal="left" vertical="center"/>
    </xf>
    <xf numFmtId="181" fontId="27" fillId="0" borderId="1" xfId="10" applyNumberFormat="1" applyFont="1" applyFill="1" applyBorder="1" applyAlignment="1">
      <alignment vertical="center"/>
    </xf>
    <xf numFmtId="181" fontId="10" fillId="0" borderId="46" xfId="13" applyNumberFormat="1" applyFont="1" applyFill="1" applyBorder="1" applyAlignment="1">
      <alignment horizontal="left" vertical="center"/>
    </xf>
    <xf numFmtId="181" fontId="27" fillId="0" borderId="1" xfId="13" applyNumberFormat="1" applyFont="1" applyFill="1" applyBorder="1" applyAlignment="1">
      <alignment vertical="center"/>
    </xf>
    <xf numFmtId="181" fontId="26" fillId="0" borderId="1" xfId="6" applyNumberFormat="1" applyFont="1" applyFill="1" applyBorder="1" applyAlignment="1">
      <alignment vertical="center"/>
    </xf>
    <xf numFmtId="181" fontId="28" fillId="0" borderId="1" xfId="6" applyNumberFormat="1" applyFont="1" applyFill="1" applyBorder="1" applyAlignment="1">
      <alignment vertical="center"/>
    </xf>
    <xf numFmtId="181" fontId="27" fillId="0" borderId="46" xfId="6" applyNumberFormat="1" applyFont="1" applyFill="1" applyBorder="1" applyAlignment="1">
      <alignment vertical="center"/>
    </xf>
    <xf numFmtId="181" fontId="26" fillId="0" borderId="46" xfId="6" applyNumberFormat="1" applyFont="1" applyFill="1" applyBorder="1" applyAlignment="1">
      <alignment vertical="center"/>
    </xf>
    <xf numFmtId="181" fontId="31" fillId="0" borderId="1" xfId="6" applyNumberFormat="1" applyFont="1" applyFill="1" applyBorder="1" applyAlignment="1">
      <alignment vertical="center"/>
    </xf>
    <xf numFmtId="0" fontId="29" fillId="0" borderId="0" xfId="8" applyFont="1" applyFill="1" applyBorder="1"/>
    <xf numFmtId="3" fontId="2" fillId="0" borderId="0" xfId="7" applyNumberFormat="1" applyFont="1" applyBorder="1">
      <alignment vertical="center"/>
    </xf>
    <xf numFmtId="0" fontId="2" fillId="0" borderId="0" xfId="7" applyFont="1" applyBorder="1">
      <alignment vertical="center"/>
    </xf>
    <xf numFmtId="0" fontId="29" fillId="0" borderId="17" xfId="8" applyFont="1" applyFill="1" applyBorder="1"/>
    <xf numFmtId="0" fontId="10" fillId="0" borderId="46" xfId="14" applyFont="1" applyFill="1" applyBorder="1">
      <alignment vertical="center"/>
    </xf>
    <xf numFmtId="181" fontId="28" fillId="0" borderId="1" xfId="15" applyNumberFormat="1" applyFont="1" applyFill="1" applyBorder="1" applyAlignment="1">
      <alignment horizontal="right" vertical="center"/>
    </xf>
    <xf numFmtId="181" fontId="10" fillId="0" borderId="46" xfId="12" applyNumberFormat="1" applyFont="1" applyFill="1" applyBorder="1" applyAlignment="1">
      <alignment vertical="center"/>
    </xf>
    <xf numFmtId="181" fontId="27" fillId="0" borderId="46" xfId="6" applyNumberFormat="1" applyFont="1" applyBorder="1" applyAlignment="1">
      <alignment vertical="center"/>
    </xf>
    <xf numFmtId="181" fontId="10" fillId="0" borderId="1" xfId="12" applyNumberFormat="1" applyFont="1" applyFill="1" applyBorder="1" applyAlignment="1">
      <alignment horizontal="right" vertical="center"/>
    </xf>
    <xf numFmtId="181" fontId="28" fillId="0" borderId="1" xfId="15" applyNumberFormat="1" applyFont="1" applyBorder="1" applyAlignment="1">
      <alignment horizontal="right" vertical="center"/>
    </xf>
    <xf numFmtId="0" fontId="10" fillId="0" borderId="46" xfId="8" applyFont="1" applyBorder="1" applyAlignment="1">
      <alignment vertical="center" wrapText="1"/>
    </xf>
    <xf numFmtId="181" fontId="10" fillId="0" borderId="1" xfId="12" applyNumberFormat="1" applyFont="1" applyFill="1" applyBorder="1" applyAlignment="1">
      <alignment vertical="center"/>
    </xf>
    <xf numFmtId="181" fontId="7" fillId="0" borderId="0" xfId="6" applyNumberFormat="1" applyFont="1" applyBorder="1" applyAlignment="1">
      <alignment vertical="center"/>
    </xf>
    <xf numFmtId="181" fontId="10" fillId="0" borderId="0" xfId="6" applyNumberFormat="1" applyFont="1" applyBorder="1" applyAlignment="1">
      <alignment vertical="center"/>
    </xf>
    <xf numFmtId="181" fontId="27" fillId="0" borderId="0" xfId="6" applyNumberFormat="1" applyFont="1" applyBorder="1" applyAlignment="1">
      <alignment horizontal="right" vertical="center"/>
    </xf>
    <xf numFmtId="181" fontId="28" fillId="0" borderId="0" xfId="6" applyNumberFormat="1" applyFont="1" applyBorder="1" applyAlignment="1">
      <alignment vertical="center"/>
    </xf>
    <xf numFmtId="181" fontId="28" fillId="0" borderId="0" xfId="6" applyNumberFormat="1" applyFont="1" applyBorder="1" applyAlignment="1">
      <alignment horizontal="right" vertical="center"/>
    </xf>
    <xf numFmtId="181" fontId="27" fillId="0" borderId="0" xfId="6" applyNumberFormat="1" applyFont="1" applyBorder="1" applyAlignment="1">
      <alignment vertical="center"/>
    </xf>
    <xf numFmtId="181" fontId="7" fillId="0" borderId="33" xfId="6" applyNumberFormat="1" applyFont="1" applyBorder="1" applyAlignment="1">
      <alignment vertical="center"/>
    </xf>
    <xf numFmtId="181" fontId="10" fillId="0" borderId="48" xfId="6" applyNumberFormat="1" applyFont="1" applyBorder="1" applyAlignment="1">
      <alignment vertical="center"/>
    </xf>
    <xf numFmtId="181" fontId="27" fillId="0" borderId="19" xfId="6" applyNumberFormat="1" applyFont="1" applyBorder="1" applyAlignment="1">
      <alignment horizontal="right" vertical="center"/>
    </xf>
    <xf numFmtId="181" fontId="28" fillId="0" borderId="19" xfId="6" applyNumberFormat="1" applyFont="1" applyBorder="1" applyAlignment="1">
      <alignment horizontal="right" vertical="center"/>
    </xf>
    <xf numFmtId="181" fontId="28" fillId="0" borderId="20" xfId="6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5" fillId="0" borderId="1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14" fillId="3" borderId="16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7" fillId="0" borderId="4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6" fillId="0" borderId="33" xfId="2" applyFont="1" applyBorder="1" applyAlignment="1">
      <alignment horizontal="center" vertical="center" wrapText="1"/>
    </xf>
    <xf numFmtId="0" fontId="16" fillId="0" borderId="34" xfId="2" applyFont="1" applyBorder="1" applyAlignment="1">
      <alignment horizontal="center" vertical="center" wrapText="1"/>
    </xf>
    <xf numFmtId="0" fontId="16" fillId="0" borderId="23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23" xfId="2" applyFont="1" applyBorder="1" applyAlignment="1">
      <alignment horizontal="left" vertical="center" wrapText="1"/>
    </xf>
    <xf numFmtId="0" fontId="16" fillId="0" borderId="7" xfId="2" applyFont="1" applyBorder="1" applyAlignment="1">
      <alignment horizontal="left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16" fillId="0" borderId="33" xfId="5" applyFont="1" applyBorder="1" applyAlignment="1">
      <alignment horizontal="center" vertical="center"/>
    </xf>
    <xf numFmtId="0" fontId="16" fillId="0" borderId="34" xfId="5" applyFont="1" applyBorder="1" applyAlignment="1">
      <alignment horizontal="center" vertical="center"/>
    </xf>
    <xf numFmtId="4" fontId="5" fillId="0" borderId="0" xfId="1" applyNumberFormat="1" applyFont="1" applyAlignment="1">
      <alignment horizontal="center" vertical="center"/>
    </xf>
    <xf numFmtId="4" fontId="19" fillId="0" borderId="2" xfId="1" applyNumberFormat="1" applyFont="1" applyBorder="1" applyAlignment="1">
      <alignment horizontal="center" vertical="center"/>
    </xf>
    <xf numFmtId="4" fontId="19" fillId="0" borderId="1" xfId="1" applyNumberFormat="1" applyFont="1" applyBorder="1" applyAlignment="1">
      <alignment horizontal="center" vertical="center"/>
    </xf>
    <xf numFmtId="4" fontId="16" fillId="0" borderId="2" xfId="1" applyNumberFormat="1" applyFont="1" applyBorder="1" applyAlignment="1">
      <alignment horizontal="center" vertical="center"/>
    </xf>
    <xf numFmtId="0" fontId="17" fillId="0" borderId="3" xfId="4" applyFont="1" applyBorder="1" applyAlignment="1">
      <alignment horizontal="center" vertical="center"/>
    </xf>
    <xf numFmtId="0" fontId="17" fillId="0" borderId="17" xfId="4" applyFont="1" applyBorder="1" applyAlignment="1">
      <alignment horizontal="center" vertical="center"/>
    </xf>
    <xf numFmtId="0" fontId="19" fillId="0" borderId="26" xfId="4" applyFont="1" applyBorder="1" applyAlignment="1">
      <alignment horizontal="center" vertical="center"/>
    </xf>
    <xf numFmtId="0" fontId="19" fillId="0" borderId="27" xfId="4" applyFont="1" applyBorder="1" applyAlignment="1">
      <alignment horizontal="center" vertical="center"/>
    </xf>
    <xf numFmtId="0" fontId="19" fillId="0" borderId="28" xfId="4" applyFont="1" applyBorder="1" applyAlignment="1">
      <alignment horizontal="center" vertical="center"/>
    </xf>
    <xf numFmtId="0" fontId="19" fillId="0" borderId="25" xfId="4" applyFont="1" applyBorder="1" applyAlignment="1">
      <alignment horizontal="center" vertical="center"/>
    </xf>
    <xf numFmtId="0" fontId="5" fillId="0" borderId="41" xfId="4" applyFont="1" applyBorder="1" applyAlignment="1">
      <alignment horizontal="center" vertical="center"/>
    </xf>
    <xf numFmtId="181" fontId="7" fillId="0" borderId="23" xfId="6" applyNumberFormat="1" applyFont="1" applyFill="1" applyBorder="1" applyAlignment="1">
      <alignment horizontal="left" vertical="center"/>
    </xf>
    <xf numFmtId="181" fontId="7" fillId="0" borderId="46" xfId="6" applyNumberFormat="1" applyFont="1" applyFill="1" applyBorder="1" applyAlignment="1">
      <alignment horizontal="left" vertical="center"/>
    </xf>
    <xf numFmtId="181" fontId="7" fillId="0" borderId="23" xfId="6" applyNumberFormat="1" applyFont="1" applyBorder="1" applyAlignment="1">
      <alignment horizontal="left" vertical="center"/>
    </xf>
    <xf numFmtId="181" fontId="7" fillId="0" borderId="46" xfId="6" applyNumberFormat="1" applyFont="1" applyBorder="1" applyAlignment="1">
      <alignment horizontal="left" vertical="center"/>
    </xf>
    <xf numFmtId="181" fontId="10" fillId="0" borderId="46" xfId="6" applyNumberFormat="1" applyFont="1" applyBorder="1" applyAlignment="1">
      <alignment horizontal="left" vertical="center"/>
    </xf>
    <xf numFmtId="181" fontId="24" fillId="0" borderId="0" xfId="6" applyNumberFormat="1" applyFont="1" applyFill="1" applyBorder="1" applyAlignment="1">
      <alignment horizontal="center" vertical="center"/>
    </xf>
    <xf numFmtId="181" fontId="7" fillId="0" borderId="0" xfId="6" applyNumberFormat="1" applyFont="1" applyFill="1" applyBorder="1" applyAlignment="1">
      <alignment horizontal="center" vertical="center"/>
    </xf>
    <xf numFmtId="181" fontId="7" fillId="0" borderId="21" xfId="6" applyNumberFormat="1" applyFont="1" applyFill="1" applyBorder="1" applyAlignment="1">
      <alignment horizontal="center" vertical="center"/>
    </xf>
    <xf numFmtId="181" fontId="7" fillId="0" borderId="47" xfId="6" applyNumberFormat="1" applyFont="1" applyFill="1" applyBorder="1" applyAlignment="1">
      <alignment horizontal="center" vertical="center"/>
    </xf>
    <xf numFmtId="181" fontId="26" fillId="0" borderId="47" xfId="6" applyNumberFormat="1" applyFont="1" applyFill="1" applyBorder="1" applyAlignment="1">
      <alignment horizontal="center" vertical="center"/>
    </xf>
    <xf numFmtId="181" fontId="26" fillId="0" borderId="23" xfId="6" applyNumberFormat="1" applyFont="1" applyFill="1" applyBorder="1" applyAlignment="1">
      <alignment horizontal="center" vertical="center"/>
    </xf>
    <xf numFmtId="181" fontId="26" fillId="0" borderId="46" xfId="6" applyNumberFormat="1" applyFont="1" applyFill="1" applyBorder="1" applyAlignment="1">
      <alignment horizontal="center" vertical="center"/>
    </xf>
    <xf numFmtId="181" fontId="10" fillId="0" borderId="2" xfId="6" applyNumberFormat="1" applyFont="1" applyFill="1" applyBorder="1" applyAlignment="1">
      <alignment horizontal="center" vertical="center"/>
    </xf>
    <xf numFmtId="181" fontId="27" fillId="0" borderId="2" xfId="6" applyNumberFormat="1" applyFont="1" applyFill="1" applyBorder="1" applyAlignment="1">
      <alignment horizontal="center" vertical="center"/>
    </xf>
    <xf numFmtId="181" fontId="27" fillId="0" borderId="3" xfId="6" applyNumberFormat="1" applyFont="1" applyFill="1" applyBorder="1" applyAlignment="1">
      <alignment horizontal="center" vertical="center"/>
    </xf>
  </cellXfs>
  <cellStyles count="16">
    <cellStyle name="一般" xfId="0" builtinId="0"/>
    <cellStyle name="一般 11 3" xfId="11" xr:uid="{DA261EEB-425F-490D-90B5-9959DBD7528A}"/>
    <cellStyle name="一般 17" xfId="9" xr:uid="{C7E5AF9B-DD6D-4F4E-9CA2-8848368F28EE}"/>
    <cellStyle name="一般 2" xfId="8" xr:uid="{A7921E98-8C92-4502-ABDF-F8F322469836}"/>
    <cellStyle name="一般 33" xfId="7" xr:uid="{3840141A-0816-4588-9B49-033FD3B55B3D}"/>
    <cellStyle name="一般_支出" xfId="5" xr:uid="{00000000-0005-0000-0000-000001000000}"/>
    <cellStyle name="一般_支出明細表" xfId="4" xr:uid="{00000000-0005-0000-0000-000002000000}"/>
    <cellStyle name="一般_收入" xfId="2" xr:uid="{00000000-0005-0000-0000-000003000000}"/>
    <cellStyle name="一般_收入明細表" xfId="3" xr:uid="{00000000-0005-0000-0000-000004000000}"/>
    <cellStyle name="一般_總表 2" xfId="14" xr:uid="{CE3CABC0-10C3-47C1-8FF5-CD07779E25CE}"/>
    <cellStyle name="千分位" xfId="1" builtinId="3"/>
    <cellStyle name="千分位 10" xfId="12" xr:uid="{5E4DEE47-5D60-4AB4-A94E-866413D5D06D}"/>
    <cellStyle name="千分位 11" xfId="15" xr:uid="{96E8DC65-5E35-48BF-BD98-6DB3C48449F2}"/>
    <cellStyle name="千分位 12" xfId="13" xr:uid="{3A33AC83-6DC1-470A-94F7-CC0AE11868ED}"/>
    <cellStyle name="千分位 2" xfId="6" xr:uid="{D636D5DB-193E-4D4E-9191-98AA16BFD114}"/>
    <cellStyle name="千分位 2 3" xfId="10" xr:uid="{FE9462AF-8430-4EF4-81B8-0A0EE785BE62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HR421\&#27770;&#31639;\110&#27770;&#31639;\110&#23416;&#24180;&#24230;&#27770;&#31639;&#33609;&#26696;_11110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HR421\&#27770;&#31639;\110&#27770;&#31639;\110&#23416;&#24180;&#24230;&#27770;&#31639;&#33609;&#2669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說明書"/>
      <sheetName val="說明書扣除股票投資"/>
      <sheetName val="比較表"/>
      <sheetName val="收入"/>
      <sheetName val="支出"/>
      <sheetName val="資本門"/>
    </sheetNames>
    <sheetDataSet>
      <sheetData sheetId="0"/>
      <sheetData sheetId="1"/>
      <sheetData sheetId="2"/>
      <sheetData sheetId="3"/>
      <sheetData sheetId="4"/>
      <sheetData sheetId="5">
        <row r="4">
          <cell r="B4">
            <v>1516868</v>
          </cell>
        </row>
        <row r="9">
          <cell r="G9">
            <v>562748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說明書"/>
      <sheetName val="說明書扣除股票投資"/>
      <sheetName val="比較表"/>
      <sheetName val="收入"/>
      <sheetName val="支出"/>
      <sheetName val="資本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B4">
            <v>1652868</v>
          </cell>
        </row>
        <row r="7">
          <cell r="G7">
            <v>130200</v>
          </cell>
        </row>
        <row r="8">
          <cell r="G8">
            <v>144103</v>
          </cell>
        </row>
        <row r="10">
          <cell r="G10">
            <v>395000</v>
          </cell>
        </row>
        <row r="11">
          <cell r="G11">
            <v>99000</v>
          </cell>
        </row>
        <row r="12">
          <cell r="G12">
            <v>200000</v>
          </cell>
        </row>
        <row r="13">
          <cell r="G13">
            <v>480000</v>
          </cell>
        </row>
        <row r="18">
          <cell r="G18">
            <v>27836</v>
          </cell>
        </row>
        <row r="19">
          <cell r="G19">
            <v>314910</v>
          </cell>
        </row>
        <row r="20">
          <cell r="G20">
            <v>150000</v>
          </cell>
        </row>
        <row r="21">
          <cell r="G21">
            <v>180000</v>
          </cell>
        </row>
        <row r="22">
          <cell r="G22">
            <v>13600</v>
          </cell>
        </row>
        <row r="23">
          <cell r="G23">
            <v>293124</v>
          </cell>
        </row>
        <row r="24">
          <cell r="G24">
            <v>24900</v>
          </cell>
        </row>
        <row r="25">
          <cell r="G25">
            <v>586376</v>
          </cell>
        </row>
        <row r="27">
          <cell r="B27">
            <v>62072</v>
          </cell>
        </row>
        <row r="29">
          <cell r="G29">
            <v>1209375</v>
          </cell>
        </row>
        <row r="30">
          <cell r="G30">
            <v>57370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4"/>
  <sheetViews>
    <sheetView zoomScaleNormal="100" workbookViewId="0">
      <selection activeCell="G5" sqref="G5"/>
    </sheetView>
  </sheetViews>
  <sheetFormatPr defaultColWidth="8.7265625" defaultRowHeight="17"/>
  <cols>
    <col min="1" max="1" width="29.453125" style="3" customWidth="1"/>
    <col min="2" max="2" width="17.453125" style="3" customWidth="1"/>
    <col min="3" max="3" width="17.08984375" style="3" customWidth="1"/>
    <col min="4" max="4" width="17.453125" style="3" bestFit="1" customWidth="1"/>
    <col min="5" max="5" width="15.7265625" style="3" customWidth="1"/>
    <col min="6" max="7" width="8.7265625" style="3"/>
    <col min="8" max="8" width="31.6328125" style="3" bestFit="1" customWidth="1"/>
    <col min="9" max="9" width="26.6328125" style="3" bestFit="1" customWidth="1"/>
    <col min="10" max="10" width="33.90625" style="3" bestFit="1" customWidth="1"/>
    <col min="11" max="11" width="15" style="3" bestFit="1" customWidth="1"/>
    <col min="12" max="16384" width="8.7265625" style="3"/>
  </cols>
  <sheetData>
    <row r="1" spans="1:11" s="1" customFormat="1" ht="21" customHeight="1">
      <c r="A1" s="302" t="s">
        <v>285</v>
      </c>
      <c r="B1" s="303"/>
      <c r="C1" s="303"/>
      <c r="D1" s="303"/>
      <c r="E1" s="303"/>
    </row>
    <row r="2" spans="1:11" s="1" customFormat="1" ht="21" customHeight="1">
      <c r="A2" s="302" t="s">
        <v>276</v>
      </c>
      <c r="B2" s="302"/>
      <c r="C2" s="302"/>
      <c r="D2" s="302"/>
      <c r="E2" s="302"/>
    </row>
    <row r="3" spans="1:11" s="1" customFormat="1" ht="21" customHeight="1" thickBot="1">
      <c r="A3" s="315" t="s">
        <v>314</v>
      </c>
      <c r="B3" s="315"/>
      <c r="C3" s="315"/>
      <c r="D3" s="315"/>
      <c r="E3" s="315"/>
    </row>
    <row r="4" spans="1:11" s="2" customFormat="1" ht="14.25" customHeight="1">
      <c r="A4" s="310" t="s">
        <v>122</v>
      </c>
      <c r="B4" s="312" t="s">
        <v>21</v>
      </c>
      <c r="C4" s="312" t="s">
        <v>22</v>
      </c>
      <c r="D4" s="304" t="s">
        <v>20</v>
      </c>
      <c r="E4" s="305"/>
    </row>
    <row r="5" spans="1:11" s="2" customFormat="1" ht="14.25" customHeight="1">
      <c r="A5" s="311"/>
      <c r="B5" s="313"/>
      <c r="C5" s="314"/>
      <c r="D5" s="306" t="s">
        <v>100</v>
      </c>
      <c r="E5" s="308" t="s">
        <v>101</v>
      </c>
      <c r="G5" s="3"/>
      <c r="H5" s="3"/>
      <c r="I5" s="3"/>
      <c r="J5" s="3"/>
      <c r="K5" s="3"/>
    </row>
    <row r="6" spans="1:11" ht="14.25" customHeight="1">
      <c r="A6" s="311"/>
      <c r="B6" s="314"/>
      <c r="C6" s="314"/>
      <c r="D6" s="307"/>
      <c r="E6" s="309"/>
    </row>
    <row r="7" spans="1:11" ht="18" customHeight="1">
      <c r="A7" s="10" t="s">
        <v>104</v>
      </c>
      <c r="B7" s="7"/>
      <c r="C7" s="7"/>
      <c r="D7" s="8"/>
      <c r="E7" s="11"/>
      <c r="H7" s="6"/>
      <c r="I7" s="6"/>
      <c r="J7" s="6"/>
    </row>
    <row r="8" spans="1:11" ht="18" customHeight="1">
      <c r="A8" s="10" t="s">
        <v>0</v>
      </c>
      <c r="B8" s="56">
        <f>SUM(B9:B12)</f>
        <v>1676902436</v>
      </c>
      <c r="C8" s="56">
        <f>SUM(C9:C12)</f>
        <v>1735549211</v>
      </c>
      <c r="D8" s="7">
        <f>B8-C8</f>
        <v>-58646775</v>
      </c>
      <c r="E8" s="12">
        <f t="shared" ref="E8:E17" si="0">D8/C8*100</f>
        <v>-3.3791479163076295</v>
      </c>
      <c r="H8" s="6"/>
      <c r="I8" s="6"/>
      <c r="J8" s="6"/>
    </row>
    <row r="9" spans="1:11" ht="18" customHeight="1">
      <c r="A9" s="10" t="s">
        <v>1</v>
      </c>
      <c r="B9" s="56">
        <v>174691</v>
      </c>
      <c r="C9" s="56">
        <v>132150</v>
      </c>
      <c r="D9" s="7">
        <f t="shared" ref="D9:D44" si="1">B9-C9</f>
        <v>42541</v>
      </c>
      <c r="E9" s="12">
        <f t="shared" si="0"/>
        <v>32.191449110858869</v>
      </c>
      <c r="H9" s="6"/>
      <c r="I9" s="6"/>
      <c r="J9" s="6"/>
    </row>
    <row r="10" spans="1:11" ht="18" customHeight="1">
      <c r="A10" s="10" t="s">
        <v>2</v>
      </c>
      <c r="B10" s="56">
        <v>1670668116</v>
      </c>
      <c r="C10" s="56">
        <v>1714217521</v>
      </c>
      <c r="D10" s="7">
        <f t="shared" si="1"/>
        <v>-43549405</v>
      </c>
      <c r="E10" s="12">
        <f t="shared" si="0"/>
        <v>-2.5404830172658115</v>
      </c>
      <c r="H10" s="6"/>
      <c r="I10" s="6"/>
      <c r="J10" s="6"/>
    </row>
    <row r="11" spans="1:11" ht="18" customHeight="1">
      <c r="A11" s="10" t="s">
        <v>102</v>
      </c>
      <c r="B11" s="56">
        <v>6029629</v>
      </c>
      <c r="C11" s="56">
        <v>6073173</v>
      </c>
      <c r="D11" s="7">
        <f t="shared" si="1"/>
        <v>-43544</v>
      </c>
      <c r="E11" s="12">
        <f t="shared" si="0"/>
        <v>-0.71698929044175097</v>
      </c>
      <c r="H11" s="6"/>
      <c r="I11" s="6"/>
      <c r="J11" s="6"/>
    </row>
    <row r="12" spans="1:11" ht="18" customHeight="1">
      <c r="A12" s="10" t="s">
        <v>3</v>
      </c>
      <c r="B12" s="56">
        <v>30000</v>
      </c>
      <c r="C12" s="56">
        <v>15126367</v>
      </c>
      <c r="D12" s="7">
        <f t="shared" si="1"/>
        <v>-15096367</v>
      </c>
      <c r="E12" s="12">
        <f t="shared" si="0"/>
        <v>-99.80167081758627</v>
      </c>
    </row>
    <row r="13" spans="1:11" ht="18" customHeight="1">
      <c r="A13" s="10" t="s">
        <v>4</v>
      </c>
      <c r="B13" s="56">
        <f>B14+B16+B15</f>
        <v>388231461</v>
      </c>
      <c r="C13" s="56">
        <f>C14+C16+C15</f>
        <v>369660700</v>
      </c>
      <c r="D13" s="7">
        <f t="shared" si="1"/>
        <v>18570761</v>
      </c>
      <c r="E13" s="12">
        <f t="shared" si="0"/>
        <v>5.0237314921494223</v>
      </c>
      <c r="H13" s="6"/>
      <c r="I13" s="6"/>
      <c r="J13" s="6"/>
    </row>
    <row r="14" spans="1:11" ht="18" customHeight="1">
      <c r="A14" s="10" t="s">
        <v>303</v>
      </c>
      <c r="B14" s="56">
        <v>372595648</v>
      </c>
      <c r="C14" s="56">
        <v>355943956</v>
      </c>
      <c r="D14" s="7">
        <f t="shared" si="1"/>
        <v>16651692</v>
      </c>
      <c r="E14" s="12">
        <f t="shared" si="0"/>
        <v>4.6781780444110144</v>
      </c>
      <c r="H14" s="6"/>
      <c r="I14" s="6"/>
      <c r="J14" s="6"/>
    </row>
    <row r="15" spans="1:11" ht="18" customHeight="1">
      <c r="A15" s="10" t="s">
        <v>318</v>
      </c>
      <c r="B15" s="56">
        <v>1919069</v>
      </c>
      <c r="C15" s="56">
        <v>0</v>
      </c>
      <c r="D15" s="7">
        <f t="shared" si="1"/>
        <v>1919069</v>
      </c>
      <c r="E15" s="12" t="e">
        <f t="shared" si="0"/>
        <v>#DIV/0!</v>
      </c>
      <c r="H15" s="6"/>
      <c r="I15" s="6"/>
      <c r="J15" s="6"/>
    </row>
    <row r="16" spans="1:11" ht="18" customHeight="1">
      <c r="A16" s="10" t="s">
        <v>5</v>
      </c>
      <c r="B16" s="56">
        <v>13716744</v>
      </c>
      <c r="C16" s="56">
        <v>13716744</v>
      </c>
      <c r="D16" s="7">
        <f t="shared" si="1"/>
        <v>0</v>
      </c>
      <c r="E16" s="12">
        <f t="shared" si="0"/>
        <v>0</v>
      </c>
      <c r="H16" s="6"/>
      <c r="I16" s="6"/>
      <c r="J16" s="6"/>
    </row>
    <row r="17" spans="1:10" ht="18" customHeight="1">
      <c r="A17" s="10" t="s">
        <v>6</v>
      </c>
      <c r="B17" s="56">
        <f>SUM(B18:B22)</f>
        <v>336500982</v>
      </c>
      <c r="C17" s="56">
        <f>SUM(C18:C22)</f>
        <v>337624813</v>
      </c>
      <c r="D17" s="7">
        <f t="shared" si="1"/>
        <v>-1123831</v>
      </c>
      <c r="E17" s="12">
        <f t="shared" si="0"/>
        <v>-0.33286386448142957</v>
      </c>
    </row>
    <row r="18" spans="1:10" ht="20.149999999999999" customHeight="1">
      <c r="A18" s="10" t="s">
        <v>103</v>
      </c>
      <c r="B18" s="56">
        <v>199373833</v>
      </c>
      <c r="C18" s="56">
        <v>197856965</v>
      </c>
      <c r="D18" s="7">
        <f t="shared" si="1"/>
        <v>1516868</v>
      </c>
      <c r="E18" s="12">
        <f t="shared" ref="E18:E44" si="2">D18/C18*100</f>
        <v>0.76664877579619195</v>
      </c>
      <c r="H18" s="6"/>
      <c r="I18" s="6"/>
      <c r="J18" s="6"/>
    </row>
    <row r="19" spans="1:10" ht="20.149999999999999" customHeight="1">
      <c r="A19" s="10" t="s">
        <v>7</v>
      </c>
      <c r="B19" s="56">
        <v>114634438</v>
      </c>
      <c r="C19" s="56">
        <v>117644731</v>
      </c>
      <c r="D19" s="7">
        <f t="shared" si="1"/>
        <v>-3010293</v>
      </c>
      <c r="E19" s="12">
        <f t="shared" si="2"/>
        <v>-2.5587996796898622</v>
      </c>
      <c r="H19" s="6"/>
      <c r="I19" s="6"/>
      <c r="J19" s="6"/>
    </row>
    <row r="20" spans="1:10" ht="20.149999999999999" customHeight="1">
      <c r="A20" s="10" t="s">
        <v>8</v>
      </c>
      <c r="B20" s="56">
        <v>2642900</v>
      </c>
      <c r="C20" s="56">
        <v>2580828</v>
      </c>
      <c r="D20" s="7">
        <f t="shared" si="1"/>
        <v>62072</v>
      </c>
      <c r="E20" s="12">
        <f t="shared" si="2"/>
        <v>2.4051195972765331</v>
      </c>
      <c r="H20" s="6"/>
      <c r="I20" s="6"/>
      <c r="J20" s="6"/>
    </row>
    <row r="21" spans="1:10" ht="20.149999999999999" customHeight="1">
      <c r="A21" s="10" t="s">
        <v>9</v>
      </c>
      <c r="B21" s="56">
        <v>19849811</v>
      </c>
      <c r="C21" s="56">
        <v>19542289</v>
      </c>
      <c r="D21" s="7">
        <f t="shared" si="1"/>
        <v>307522</v>
      </c>
      <c r="E21" s="12">
        <f t="shared" si="2"/>
        <v>1.5736232331841986</v>
      </c>
      <c r="H21" s="6"/>
      <c r="I21" s="6"/>
      <c r="J21" s="6"/>
    </row>
    <row r="22" spans="1:10" ht="20.149999999999999" customHeight="1">
      <c r="A22" s="10" t="s">
        <v>306</v>
      </c>
      <c r="B22" s="56">
        <v>0</v>
      </c>
      <c r="C22" s="56">
        <v>0</v>
      </c>
      <c r="D22" s="7">
        <f t="shared" si="1"/>
        <v>0</v>
      </c>
      <c r="E22" s="12" t="e">
        <f t="shared" si="2"/>
        <v>#DIV/0!</v>
      </c>
      <c r="H22" s="6"/>
      <c r="I22" s="6"/>
    </row>
    <row r="23" spans="1:10" ht="20.149999999999999" customHeight="1">
      <c r="A23" s="10" t="s">
        <v>307</v>
      </c>
      <c r="B23" s="56">
        <v>89400</v>
      </c>
      <c r="C23" s="56">
        <v>89400</v>
      </c>
      <c r="D23" s="7">
        <f t="shared" ref="D23" si="3">B23-C23</f>
        <v>0</v>
      </c>
      <c r="E23" s="12">
        <f t="shared" si="2"/>
        <v>0</v>
      </c>
      <c r="H23" s="6"/>
      <c r="I23" s="6"/>
    </row>
    <row r="24" spans="1:10" ht="20.149999999999999" customHeight="1">
      <c r="A24" s="10" t="s">
        <v>23</v>
      </c>
      <c r="B24" s="56">
        <f>SUM(B25:B26)</f>
        <v>116345669</v>
      </c>
      <c r="C24" s="56">
        <f>SUM(C25:C26)</f>
        <v>116345669</v>
      </c>
      <c r="D24" s="7">
        <f t="shared" si="1"/>
        <v>0</v>
      </c>
      <c r="E24" s="12">
        <f t="shared" si="2"/>
        <v>0</v>
      </c>
      <c r="H24" s="6"/>
      <c r="I24" s="6"/>
      <c r="J24" s="6"/>
    </row>
    <row r="25" spans="1:10" ht="20.149999999999999" customHeight="1">
      <c r="A25" s="10" t="s">
        <v>10</v>
      </c>
      <c r="B25" s="56">
        <v>325000</v>
      </c>
      <c r="C25" s="56">
        <v>325000</v>
      </c>
      <c r="D25" s="7">
        <f t="shared" si="1"/>
        <v>0</v>
      </c>
      <c r="E25" s="12">
        <f t="shared" si="2"/>
        <v>0</v>
      </c>
      <c r="H25" s="6"/>
      <c r="I25" s="6"/>
      <c r="J25" s="6"/>
    </row>
    <row r="26" spans="1:10" ht="20.149999999999999" customHeight="1">
      <c r="A26" s="10" t="s">
        <v>25</v>
      </c>
      <c r="B26" s="56">
        <v>116020669</v>
      </c>
      <c r="C26" s="56">
        <v>116020669</v>
      </c>
      <c r="D26" s="7">
        <f t="shared" si="1"/>
        <v>0</v>
      </c>
      <c r="E26" s="12">
        <f t="shared" si="2"/>
        <v>0</v>
      </c>
    </row>
    <row r="27" spans="1:10" ht="20.149999999999999" customHeight="1">
      <c r="A27" s="10" t="s">
        <v>105</v>
      </c>
      <c r="B27" s="56">
        <f>B8+B13+B17+B24+B23</f>
        <v>2518069948</v>
      </c>
      <c r="C27" s="56">
        <f>C8+C13+C17+C24+C23</f>
        <v>2559269793</v>
      </c>
      <c r="D27" s="56">
        <f>D8+D13+D17+D24+D23</f>
        <v>-41199845</v>
      </c>
      <c r="E27" s="12">
        <f t="shared" si="2"/>
        <v>-1.609828128034331</v>
      </c>
      <c r="H27" s="6"/>
      <c r="I27" s="6"/>
    </row>
    <row r="28" spans="1:10" ht="20.149999999999999" customHeight="1">
      <c r="A28" s="10" t="s">
        <v>24</v>
      </c>
      <c r="B28" s="56">
        <f>B29+B33</f>
        <v>106982119</v>
      </c>
      <c r="C28" s="56">
        <f>C29+C33</f>
        <v>109472571</v>
      </c>
      <c r="D28" s="7">
        <f t="shared" si="1"/>
        <v>-2490452</v>
      </c>
      <c r="E28" s="12">
        <f t="shared" si="2"/>
        <v>-2.274955248835802</v>
      </c>
      <c r="H28" s="6"/>
      <c r="I28" s="6"/>
      <c r="J28" s="6"/>
    </row>
    <row r="29" spans="1:10" ht="20.149999999999999" customHeight="1">
      <c r="A29" s="10" t="s">
        <v>11</v>
      </c>
      <c r="B29" s="56">
        <f>SUM(B30:B32)</f>
        <v>65799252</v>
      </c>
      <c r="C29" s="56">
        <f>SUM(C30:C32)</f>
        <v>67217082</v>
      </c>
      <c r="D29" s="7">
        <f t="shared" si="1"/>
        <v>-1417830</v>
      </c>
      <c r="E29" s="12">
        <f t="shared" si="2"/>
        <v>-2.1093298873045399</v>
      </c>
      <c r="H29" s="6"/>
      <c r="I29" s="6"/>
      <c r="J29" s="6"/>
    </row>
    <row r="30" spans="1:10" ht="20.149999999999999" customHeight="1">
      <c r="A30" s="10" t="s">
        <v>12</v>
      </c>
      <c r="B30" s="56">
        <v>5606968</v>
      </c>
      <c r="C30" s="56">
        <v>9969559</v>
      </c>
      <c r="D30" s="7">
        <f t="shared" si="1"/>
        <v>-4362591</v>
      </c>
      <c r="E30" s="12">
        <f t="shared" si="2"/>
        <v>-43.759117128450711</v>
      </c>
      <c r="H30" s="6"/>
      <c r="I30" s="6"/>
      <c r="J30" s="6"/>
    </row>
    <row r="31" spans="1:10" ht="20.149999999999999" customHeight="1">
      <c r="A31" s="10" t="s">
        <v>13</v>
      </c>
      <c r="B31" s="150">
        <v>26105923</v>
      </c>
      <c r="C31" s="150">
        <v>23130488</v>
      </c>
      <c r="D31" s="7">
        <f t="shared" si="1"/>
        <v>2975435</v>
      </c>
      <c r="E31" s="12">
        <f t="shared" si="2"/>
        <v>12.863693148194709</v>
      </c>
    </row>
    <row r="32" spans="1:10" ht="20.149999999999999" customHeight="1">
      <c r="A32" s="10" t="s">
        <v>14</v>
      </c>
      <c r="B32" s="56">
        <v>34086361</v>
      </c>
      <c r="C32" s="56">
        <v>34117035</v>
      </c>
      <c r="D32" s="7">
        <f t="shared" si="1"/>
        <v>-30674</v>
      </c>
      <c r="E32" s="12">
        <f t="shared" si="2"/>
        <v>-8.9908164645608857E-2</v>
      </c>
    </row>
    <row r="33" spans="1:10" ht="20.149999999999999" customHeight="1">
      <c r="A33" s="10" t="s">
        <v>26</v>
      </c>
      <c r="B33" s="56">
        <f>B34+B35</f>
        <v>41182867</v>
      </c>
      <c r="C33" s="56">
        <f>C34+C35</f>
        <v>42255489</v>
      </c>
      <c r="D33" s="7">
        <f t="shared" si="1"/>
        <v>-1072622</v>
      </c>
      <c r="E33" s="12">
        <f t="shared" si="2"/>
        <v>-2.5384205114748521</v>
      </c>
    </row>
    <row r="34" spans="1:10" ht="20.149999999999999" customHeight="1">
      <c r="A34" s="10" t="s">
        <v>15</v>
      </c>
      <c r="B34" s="56">
        <v>2192977</v>
      </c>
      <c r="C34" s="56">
        <v>1595041</v>
      </c>
      <c r="D34" s="7">
        <f t="shared" si="1"/>
        <v>597936</v>
      </c>
      <c r="E34" s="12">
        <f t="shared" si="2"/>
        <v>37.487186849742422</v>
      </c>
      <c r="H34" s="6"/>
      <c r="I34" s="6"/>
      <c r="J34" s="6"/>
    </row>
    <row r="35" spans="1:10" ht="19.5" customHeight="1">
      <c r="A35" s="10" t="s">
        <v>106</v>
      </c>
      <c r="B35" s="56">
        <v>38989890</v>
      </c>
      <c r="C35" s="56">
        <v>40660448</v>
      </c>
      <c r="D35" s="7">
        <f t="shared" si="1"/>
        <v>-1670558</v>
      </c>
      <c r="E35" s="12">
        <f t="shared" si="2"/>
        <v>-4.1085577807701483</v>
      </c>
      <c r="H35" s="6"/>
      <c r="I35" s="6"/>
      <c r="J35" s="6"/>
    </row>
    <row r="36" spans="1:10" ht="19.5" customHeight="1">
      <c r="A36" s="10" t="s">
        <v>114</v>
      </c>
      <c r="B36" s="56">
        <f>B37+B40+B42</f>
        <v>2411087829</v>
      </c>
      <c r="C36" s="56">
        <f>C37+C40+C42</f>
        <v>2449797222</v>
      </c>
      <c r="D36" s="7">
        <f t="shared" si="1"/>
        <v>-38709393</v>
      </c>
      <c r="E36" s="12">
        <f t="shared" si="2"/>
        <v>-1.5801060043817781</v>
      </c>
      <c r="H36" s="6"/>
      <c r="I36" s="6"/>
      <c r="J36" s="6"/>
    </row>
    <row r="37" spans="1:10" ht="19.5" customHeight="1">
      <c r="A37" s="10" t="s">
        <v>112</v>
      </c>
      <c r="B37" s="56">
        <f>B38+B39</f>
        <v>2256774322</v>
      </c>
      <c r="C37" s="56">
        <f>C38+C39</f>
        <v>2289926062</v>
      </c>
      <c r="D37" s="7">
        <f t="shared" si="1"/>
        <v>-33151740</v>
      </c>
      <c r="E37" s="12">
        <f t="shared" si="2"/>
        <v>-1.447720978861893</v>
      </c>
      <c r="H37" s="6"/>
      <c r="I37" s="6"/>
      <c r="J37" s="6"/>
    </row>
    <row r="38" spans="1:10" ht="19.5" customHeight="1">
      <c r="A38" s="10" t="s">
        <v>16</v>
      </c>
      <c r="B38" s="56">
        <v>13716744</v>
      </c>
      <c r="C38" s="56">
        <v>13716744</v>
      </c>
      <c r="D38" s="7">
        <f t="shared" si="1"/>
        <v>0</v>
      </c>
      <c r="E38" s="12">
        <f t="shared" si="2"/>
        <v>0</v>
      </c>
    </row>
    <row r="39" spans="1:10" ht="19.5" customHeight="1">
      <c r="A39" s="10" t="s">
        <v>17</v>
      </c>
      <c r="B39" s="56">
        <v>2243057578</v>
      </c>
      <c r="C39" s="56">
        <v>2276209318</v>
      </c>
      <c r="D39" s="7">
        <f t="shared" si="1"/>
        <v>-33151740</v>
      </c>
      <c r="E39" s="12">
        <f t="shared" si="2"/>
        <v>-1.45644514051673</v>
      </c>
      <c r="H39" s="6"/>
      <c r="I39" s="6"/>
    </row>
    <row r="40" spans="1:10" ht="18" customHeight="1">
      <c r="A40" s="10" t="s">
        <v>18</v>
      </c>
      <c r="B40" s="56">
        <f>B41</f>
        <v>216466022</v>
      </c>
      <c r="C40" s="56">
        <f>C41</f>
        <v>174580056</v>
      </c>
      <c r="D40" s="7">
        <f t="shared" si="1"/>
        <v>41885966</v>
      </c>
      <c r="E40" s="12">
        <f t="shared" si="2"/>
        <v>23.992411825094155</v>
      </c>
      <c r="H40" s="6"/>
      <c r="I40" s="6"/>
      <c r="J40" s="6"/>
    </row>
    <row r="41" spans="1:10" ht="18" customHeight="1">
      <c r="A41" s="10" t="s">
        <v>19</v>
      </c>
      <c r="B41" s="56">
        <f>207731796+8734226</f>
        <v>216466022</v>
      </c>
      <c r="C41" s="56">
        <v>174580056</v>
      </c>
      <c r="D41" s="7">
        <f t="shared" si="1"/>
        <v>41885966</v>
      </c>
      <c r="E41" s="12">
        <f t="shared" si="2"/>
        <v>23.992411825094155</v>
      </c>
      <c r="H41" s="6"/>
      <c r="I41" s="6"/>
      <c r="J41" s="6"/>
    </row>
    <row r="42" spans="1:10" ht="18" customHeight="1">
      <c r="A42" s="13" t="s">
        <v>113</v>
      </c>
      <c r="B42" s="56">
        <f>B43</f>
        <v>-62152515</v>
      </c>
      <c r="C42" s="56">
        <f>C43</f>
        <v>-14708896</v>
      </c>
      <c r="D42" s="7">
        <f t="shared" si="1"/>
        <v>-47443619</v>
      </c>
      <c r="E42" s="12">
        <f t="shared" si="2"/>
        <v>322.55050956917501</v>
      </c>
      <c r="H42" s="6"/>
      <c r="I42" s="6"/>
      <c r="J42" s="6"/>
    </row>
    <row r="43" spans="1:10" ht="18" customHeight="1">
      <c r="A43" s="13" t="s">
        <v>115</v>
      </c>
      <c r="B43" s="56">
        <v>-62152515</v>
      </c>
      <c r="C43" s="56">
        <v>-14708896</v>
      </c>
      <c r="D43" s="7">
        <f t="shared" si="1"/>
        <v>-47443619</v>
      </c>
      <c r="E43" s="12">
        <f t="shared" si="2"/>
        <v>322.55050956917501</v>
      </c>
      <c r="H43" s="6"/>
      <c r="I43" s="6"/>
      <c r="J43" s="6"/>
    </row>
    <row r="44" spans="1:10" ht="18" customHeight="1" thickBot="1">
      <c r="A44" s="14" t="s">
        <v>107</v>
      </c>
      <c r="B44" s="151">
        <f>B28+B36</f>
        <v>2518069948</v>
      </c>
      <c r="C44" s="151">
        <f>C28+C36</f>
        <v>2559269793</v>
      </c>
      <c r="D44" s="15">
        <f t="shared" si="1"/>
        <v>-41199845</v>
      </c>
      <c r="E44" s="12">
        <f t="shared" si="2"/>
        <v>-1.609828128034331</v>
      </c>
    </row>
    <row r="46" spans="1:10">
      <c r="H46" s="6"/>
      <c r="I46" s="6"/>
      <c r="J46" s="6"/>
    </row>
    <row r="47" spans="1:10">
      <c r="H47" s="6"/>
      <c r="I47" s="6"/>
      <c r="J47" s="6"/>
    </row>
    <row r="48" spans="1:10">
      <c r="H48" s="6"/>
      <c r="I48" s="6"/>
      <c r="J48" s="6"/>
    </row>
    <row r="50" spans="8:10">
      <c r="H50" s="6"/>
      <c r="I50" s="6"/>
      <c r="J50" s="6"/>
    </row>
    <row r="51" spans="8:10">
      <c r="H51" s="6"/>
      <c r="I51" s="6"/>
      <c r="J51" s="6"/>
    </row>
    <row r="52" spans="8:10">
      <c r="H52" s="6"/>
      <c r="I52" s="6"/>
      <c r="J52" s="6"/>
    </row>
    <row r="53" spans="8:10">
      <c r="H53" s="6"/>
      <c r="I53" s="6"/>
      <c r="J53" s="6"/>
    </row>
    <row r="54" spans="8:10">
      <c r="H54" s="6"/>
      <c r="I54" s="6"/>
      <c r="J54" s="6"/>
    </row>
  </sheetData>
  <sheetProtection algorithmName="SHA-512" hashValue="7oMLPDcofDH84ZFK3t5apdhQvIdYCjHzph+6beT72XUOn581BWYfaOAH4xCPhuFoBeH/SPraMLv2I6P1QHKjSg==" saltValue="gC5/Fq4Ii29Y3Cdid8E6KA==" spinCount="100000" sheet="1" objects="1" scenarios="1"/>
  <mergeCells count="9">
    <mergeCell ref="A1:E1"/>
    <mergeCell ref="D4:E4"/>
    <mergeCell ref="D5:D6"/>
    <mergeCell ref="E5:E6"/>
    <mergeCell ref="A4:A6"/>
    <mergeCell ref="B4:B6"/>
    <mergeCell ref="C4:C6"/>
    <mergeCell ref="A2:E2"/>
    <mergeCell ref="A3:E3"/>
  </mergeCells>
  <phoneticPr fontId="1" type="noConversion"/>
  <printOptions horizontalCentered="1" verticalCentered="1"/>
  <pageMargins left="0.19685039370078741" right="0.19685039370078741" top="0.31496062992125984" bottom="0.39370078740157483" header="0.31496062992125984" footer="0.19685039370078741"/>
  <pageSetup paperSize="9" orientation="portrait" r:id="rId1"/>
  <headerFooter>
    <oddHeader>&amp;R
&amp;"標楷體,標準"全&amp;N頁第&amp;P頁
單位：新臺幣元</oddHeader>
    <oddFooter>&amp;C
～  　    ～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7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D22" sqref="D22"/>
    </sheetView>
  </sheetViews>
  <sheetFormatPr defaultColWidth="8.7265625" defaultRowHeight="17"/>
  <cols>
    <col min="1" max="1" width="15.453125" style="3" bestFit="1" customWidth="1"/>
    <col min="2" max="2" width="21.08984375" style="3" customWidth="1"/>
    <col min="3" max="4" width="15.90625" style="3" customWidth="1"/>
    <col min="5" max="5" width="14.7265625" style="3" customWidth="1"/>
    <col min="6" max="6" width="16.08984375" style="3" customWidth="1"/>
    <col min="7" max="7" width="8.7265625" style="3"/>
    <col min="8" max="8" width="13.90625" style="3" bestFit="1" customWidth="1"/>
    <col min="9" max="9" width="23.7265625" style="3" customWidth="1"/>
    <col min="10" max="10" width="38.453125" style="3" customWidth="1"/>
    <col min="11" max="16384" width="8.7265625" style="3"/>
  </cols>
  <sheetData>
    <row r="1" spans="1:10" ht="22.5" customHeight="1">
      <c r="A1" s="302" t="s">
        <v>186</v>
      </c>
      <c r="B1" s="302"/>
      <c r="C1" s="302"/>
      <c r="D1" s="302"/>
      <c r="E1" s="302"/>
      <c r="F1" s="302"/>
      <c r="I1" s="2"/>
      <c r="J1" s="2"/>
    </row>
    <row r="2" spans="1:10" ht="22.5" customHeight="1">
      <c r="A2" s="302" t="s">
        <v>277</v>
      </c>
      <c r="B2" s="302"/>
      <c r="C2" s="302"/>
      <c r="D2" s="302"/>
      <c r="E2" s="302"/>
      <c r="F2" s="302"/>
      <c r="J2" s="6"/>
    </row>
    <row r="3" spans="1:10" ht="22.5" customHeight="1" thickBot="1">
      <c r="A3" s="315" t="s">
        <v>315</v>
      </c>
      <c r="B3" s="315"/>
      <c r="C3" s="315"/>
      <c r="D3" s="315"/>
      <c r="E3" s="315"/>
      <c r="F3" s="315"/>
      <c r="J3" s="6"/>
    </row>
    <row r="4" spans="1:10" ht="30" customHeight="1">
      <c r="A4" s="310" t="s">
        <v>27</v>
      </c>
      <c r="B4" s="319" t="s">
        <v>42</v>
      </c>
      <c r="C4" s="321" t="s">
        <v>123</v>
      </c>
      <c r="D4" s="323" t="s">
        <v>124</v>
      </c>
      <c r="E4" s="316" t="s">
        <v>43</v>
      </c>
      <c r="F4" s="317"/>
      <c r="J4" s="6"/>
    </row>
    <row r="5" spans="1:10" ht="31.5" customHeight="1">
      <c r="A5" s="318"/>
      <c r="B5" s="320"/>
      <c r="C5" s="322"/>
      <c r="D5" s="324"/>
      <c r="E5" s="17" t="s">
        <v>44</v>
      </c>
      <c r="F5" s="48" t="s">
        <v>45</v>
      </c>
      <c r="G5" s="18"/>
      <c r="H5" s="18"/>
      <c r="J5" s="6"/>
    </row>
    <row r="6" spans="1:10" ht="30" customHeight="1">
      <c r="A6" s="163">
        <v>199855188</v>
      </c>
      <c r="B6" s="4" t="s">
        <v>28</v>
      </c>
      <c r="C6" s="9">
        <f>SUM(C7:C12)</f>
        <v>143283962</v>
      </c>
      <c r="D6" s="9">
        <f>SUM(D7:D12)</f>
        <v>167550655</v>
      </c>
      <c r="E6" s="7">
        <f>D6-C6</f>
        <v>24266693</v>
      </c>
      <c r="F6" s="12">
        <f>E6/C6*100</f>
        <v>16.936084584260726</v>
      </c>
      <c r="J6" s="6"/>
    </row>
    <row r="7" spans="1:10" ht="30" customHeight="1">
      <c r="A7" s="163">
        <v>49999508</v>
      </c>
      <c r="B7" s="4" t="s">
        <v>29</v>
      </c>
      <c r="C7" s="9">
        <v>43816516</v>
      </c>
      <c r="D7" s="9">
        <v>41401930</v>
      </c>
      <c r="E7" s="7">
        <f t="shared" ref="E7:E26" si="0">D7-C7</f>
        <v>-2414586</v>
      </c>
      <c r="F7" s="12">
        <f t="shared" ref="F7:F26" si="1">E7/C7*100</f>
        <v>-5.5106754722351727</v>
      </c>
      <c r="J7" s="6"/>
    </row>
    <row r="8" spans="1:10" ht="30" customHeight="1">
      <c r="A8" s="163">
        <v>38317139</v>
      </c>
      <c r="B8" s="4" t="s">
        <v>125</v>
      </c>
      <c r="C8" s="9">
        <v>45000000</v>
      </c>
      <c r="D8" s="9">
        <v>31074675</v>
      </c>
      <c r="E8" s="7">
        <f t="shared" si="0"/>
        <v>-13925325</v>
      </c>
      <c r="F8" s="12">
        <f t="shared" si="1"/>
        <v>-30.945166666666669</v>
      </c>
      <c r="J8" s="6"/>
    </row>
    <row r="9" spans="1:10" ht="30" customHeight="1">
      <c r="A9" s="163">
        <v>7508311</v>
      </c>
      <c r="B9" s="4" t="s">
        <v>30</v>
      </c>
      <c r="C9" s="9">
        <v>7878192</v>
      </c>
      <c r="D9" s="9">
        <v>6864034</v>
      </c>
      <c r="E9" s="7">
        <f t="shared" si="0"/>
        <v>-1014158</v>
      </c>
      <c r="F9" s="12">
        <f t="shared" si="1"/>
        <v>-12.872978977917777</v>
      </c>
      <c r="J9" s="6"/>
    </row>
    <row r="10" spans="1:10" ht="30" customHeight="1">
      <c r="A10" s="163">
        <v>19533470</v>
      </c>
      <c r="B10" s="4" t="s">
        <v>31</v>
      </c>
      <c r="C10" s="9">
        <v>12874602</v>
      </c>
      <c r="D10" s="9">
        <v>11818628</v>
      </c>
      <c r="E10" s="7">
        <f t="shared" si="0"/>
        <v>-1055974</v>
      </c>
      <c r="F10" s="12">
        <f t="shared" si="1"/>
        <v>-8.2019933509400911</v>
      </c>
      <c r="J10" s="6"/>
    </row>
    <row r="11" spans="1:10" ht="30" customHeight="1">
      <c r="A11" s="163">
        <v>69114207</v>
      </c>
      <c r="B11" s="4" t="s">
        <v>32</v>
      </c>
      <c r="C11" s="9">
        <v>17858062</v>
      </c>
      <c r="D11" s="9">
        <v>63234752</v>
      </c>
      <c r="E11" s="7">
        <f t="shared" si="0"/>
        <v>45376690</v>
      </c>
      <c r="F11" s="12">
        <f t="shared" si="1"/>
        <v>254.09638515086351</v>
      </c>
      <c r="J11" s="6"/>
    </row>
    <row r="12" spans="1:10" ht="30" customHeight="1">
      <c r="A12" s="163">
        <v>15382553</v>
      </c>
      <c r="B12" s="4" t="s">
        <v>33</v>
      </c>
      <c r="C12" s="9">
        <v>15856590</v>
      </c>
      <c r="D12" s="9">
        <v>13156636</v>
      </c>
      <c r="E12" s="7">
        <f t="shared" si="0"/>
        <v>-2699954</v>
      </c>
      <c r="F12" s="12">
        <f t="shared" si="1"/>
        <v>-17.027330592517053</v>
      </c>
    </row>
    <row r="13" spans="1:10" ht="30" customHeight="1">
      <c r="A13" s="163">
        <v>172591856</v>
      </c>
      <c r="B13" s="4" t="s">
        <v>34</v>
      </c>
      <c r="C13" s="9">
        <f>SUM(C14:C21)</f>
        <v>178728676</v>
      </c>
      <c r="D13" s="9">
        <f>SUM(D14:D21)</f>
        <v>158816429</v>
      </c>
      <c r="E13" s="7">
        <f t="shared" si="0"/>
        <v>-19912247</v>
      </c>
      <c r="F13" s="12">
        <f t="shared" si="1"/>
        <v>-11.141047673849494</v>
      </c>
    </row>
    <row r="14" spans="1:10" ht="30" customHeight="1">
      <c r="A14" s="163">
        <v>1988902</v>
      </c>
      <c r="B14" s="4" t="s">
        <v>35</v>
      </c>
      <c r="C14" s="9">
        <v>2371988</v>
      </c>
      <c r="D14" s="9">
        <v>1657661</v>
      </c>
      <c r="E14" s="7">
        <f t="shared" si="0"/>
        <v>-714327</v>
      </c>
      <c r="F14" s="12">
        <f t="shared" si="1"/>
        <v>-30.115118626232512</v>
      </c>
      <c r="J14" s="6"/>
    </row>
    <row r="15" spans="1:10" ht="30" customHeight="1">
      <c r="A15" s="163">
        <v>23199822</v>
      </c>
      <c r="B15" s="4" t="s">
        <v>36</v>
      </c>
      <c r="C15" s="9">
        <v>20685874</v>
      </c>
      <c r="D15" s="9">
        <v>20151650</v>
      </c>
      <c r="E15" s="7">
        <f t="shared" si="0"/>
        <v>-534224</v>
      </c>
      <c r="F15" s="12">
        <f t="shared" si="1"/>
        <v>-2.5825546457452075</v>
      </c>
      <c r="J15" s="6"/>
    </row>
    <row r="16" spans="1:10" ht="30" customHeight="1">
      <c r="A16" s="163">
        <v>74769344</v>
      </c>
      <c r="B16" s="20" t="s">
        <v>37</v>
      </c>
      <c r="C16" s="9">
        <v>71547741</v>
      </c>
      <c r="D16" s="9">
        <v>63893764</v>
      </c>
      <c r="E16" s="7">
        <f t="shared" si="0"/>
        <v>-7653977</v>
      </c>
      <c r="F16" s="12">
        <f t="shared" si="1"/>
        <v>-10.697720002089234</v>
      </c>
      <c r="J16" s="6"/>
    </row>
    <row r="17" spans="1:10" ht="30" customHeight="1">
      <c r="A17" s="163">
        <v>1011000</v>
      </c>
      <c r="B17" s="4" t="s">
        <v>38</v>
      </c>
      <c r="C17" s="9">
        <v>1550000</v>
      </c>
      <c r="D17" s="19">
        <v>1188000</v>
      </c>
      <c r="E17" s="7">
        <f t="shared" si="0"/>
        <v>-362000</v>
      </c>
      <c r="F17" s="12">
        <f t="shared" si="1"/>
        <v>-23.35483870967742</v>
      </c>
      <c r="J17" s="6"/>
    </row>
    <row r="18" spans="1:10" ht="30" customHeight="1">
      <c r="A18" s="163">
        <v>40539873</v>
      </c>
      <c r="B18" s="4" t="s">
        <v>39</v>
      </c>
      <c r="C18" s="9">
        <v>46496442</v>
      </c>
      <c r="D18" s="9">
        <v>37381973</v>
      </c>
      <c r="E18" s="7">
        <f t="shared" si="0"/>
        <v>-9114469</v>
      </c>
      <c r="F18" s="12">
        <f t="shared" si="1"/>
        <v>-19.60250851022106</v>
      </c>
      <c r="J18" s="6"/>
    </row>
    <row r="19" spans="1:10" ht="30" customHeight="1">
      <c r="A19" s="167">
        <v>5270302</v>
      </c>
      <c r="B19" s="4" t="s">
        <v>40</v>
      </c>
      <c r="C19" s="134">
        <v>5024131</v>
      </c>
      <c r="D19" s="9">
        <v>4690456</v>
      </c>
      <c r="E19" s="7">
        <f t="shared" si="0"/>
        <v>-333675</v>
      </c>
      <c r="F19" s="12">
        <f t="shared" si="1"/>
        <v>-6.6414470482557082</v>
      </c>
    </row>
    <row r="20" spans="1:10" ht="30" customHeight="1">
      <c r="A20" s="164">
        <v>0</v>
      </c>
      <c r="B20" s="4" t="s">
        <v>319</v>
      </c>
      <c r="C20" s="19">
        <v>0</v>
      </c>
      <c r="D20" s="74">
        <v>4045530</v>
      </c>
      <c r="E20" s="192">
        <f t="shared" si="0"/>
        <v>4045530</v>
      </c>
      <c r="F20" s="193" t="e">
        <f t="shared" si="1"/>
        <v>#DIV/0!</v>
      </c>
    </row>
    <row r="21" spans="1:10" ht="30" customHeight="1">
      <c r="A21" s="163">
        <v>25812613</v>
      </c>
      <c r="B21" s="4" t="s">
        <v>41</v>
      </c>
      <c r="C21" s="9">
        <v>31052500</v>
      </c>
      <c r="D21" s="9">
        <v>25807395</v>
      </c>
      <c r="E21" s="7">
        <f t="shared" si="0"/>
        <v>-5245105</v>
      </c>
      <c r="F21" s="12">
        <f t="shared" si="1"/>
        <v>-16.891087674100312</v>
      </c>
      <c r="J21" s="6"/>
    </row>
    <row r="22" spans="1:10" ht="30" customHeight="1">
      <c r="A22" s="165">
        <v>27263332</v>
      </c>
      <c r="B22" s="4" t="s">
        <v>117</v>
      </c>
      <c r="C22" s="9">
        <f>C6-C13</f>
        <v>-35444714</v>
      </c>
      <c r="D22" s="149">
        <f>D6-D13</f>
        <v>8734226</v>
      </c>
      <c r="E22" s="7">
        <f t="shared" si="0"/>
        <v>44178940</v>
      </c>
      <c r="F22" s="12">
        <f t="shared" si="1"/>
        <v>-124.6418295263999</v>
      </c>
      <c r="J22" s="6"/>
    </row>
    <row r="23" spans="1:10" ht="30" customHeight="1">
      <c r="A23" s="166"/>
      <c r="B23" s="4" t="s">
        <v>118</v>
      </c>
      <c r="C23" s="7"/>
      <c r="D23" s="7"/>
      <c r="E23" s="7">
        <f t="shared" si="0"/>
        <v>0</v>
      </c>
      <c r="F23" s="12" t="e">
        <f t="shared" si="1"/>
        <v>#DIV/0!</v>
      </c>
      <c r="H23" s="133"/>
      <c r="J23" s="6"/>
    </row>
    <row r="24" spans="1:10" ht="40" customHeight="1">
      <c r="A24" s="167">
        <v>4878914</v>
      </c>
      <c r="B24" s="5" t="s">
        <v>119</v>
      </c>
      <c r="C24" s="134">
        <v>0</v>
      </c>
      <c r="D24" s="134">
        <v>-47443619</v>
      </c>
      <c r="E24" s="7">
        <f t="shared" si="0"/>
        <v>-47443619</v>
      </c>
      <c r="F24" s="12" t="e">
        <f t="shared" si="1"/>
        <v>#DIV/0!</v>
      </c>
      <c r="J24" s="6"/>
    </row>
    <row r="25" spans="1:10" ht="30" customHeight="1">
      <c r="A25" s="167">
        <v>4878914</v>
      </c>
      <c r="B25" s="4" t="s">
        <v>120</v>
      </c>
      <c r="C25" s="134">
        <v>0</v>
      </c>
      <c r="D25" s="134">
        <v>-47443619</v>
      </c>
      <c r="E25" s="7">
        <f t="shared" si="0"/>
        <v>-47443619</v>
      </c>
      <c r="F25" s="12" t="e">
        <f t="shared" si="1"/>
        <v>#DIV/0!</v>
      </c>
      <c r="J25" s="6"/>
    </row>
    <row r="26" spans="1:10" ht="30" customHeight="1" thickBot="1">
      <c r="A26" s="15">
        <f>A22+A25</f>
        <v>32142246</v>
      </c>
      <c r="B26" s="49" t="s">
        <v>121</v>
      </c>
      <c r="C26" s="15">
        <f t="shared" ref="C26" si="2">C22+C25</f>
        <v>-35444714</v>
      </c>
      <c r="D26" s="15">
        <f>D22+D25</f>
        <v>-38709393</v>
      </c>
      <c r="E26" s="15">
        <f t="shared" si="0"/>
        <v>-3264679</v>
      </c>
      <c r="F26" s="16">
        <f t="shared" si="1"/>
        <v>9.2106230565155638</v>
      </c>
      <c r="J26" s="6"/>
    </row>
    <row r="27" spans="1:10">
      <c r="J27" s="6"/>
    </row>
    <row r="28" spans="1:10">
      <c r="J28" s="6"/>
    </row>
    <row r="29" spans="1:10">
      <c r="J29" s="6"/>
    </row>
    <row r="30" spans="1:10">
      <c r="J30" s="6"/>
    </row>
    <row r="31" spans="1:10">
      <c r="J31" s="6"/>
    </row>
    <row r="32" spans="1:10">
      <c r="J32" s="6"/>
    </row>
    <row r="33" spans="10:10">
      <c r="J33" s="6"/>
    </row>
    <row r="34" spans="10:10">
      <c r="J34" s="6"/>
    </row>
    <row r="35" spans="10:10">
      <c r="J35" s="6"/>
    </row>
    <row r="36" spans="10:10">
      <c r="J36" s="6"/>
    </row>
    <row r="37" spans="10:10">
      <c r="J37" s="6"/>
    </row>
  </sheetData>
  <sheetProtection algorithmName="SHA-512" hashValue="lw/NbKfcZKjlkbPOqLGVx9X3/+0aLKhBUCpimeC3K4DdDhv5km8WLU3ymGdJNuwa1tWUhCdQKxRmgq9XH9LYjg==" saltValue="QngSQQpgmmNLbYqC9fqpeQ==" spinCount="100000" sheet="1" objects="1" scenarios="1"/>
  <mergeCells count="8">
    <mergeCell ref="A1:F1"/>
    <mergeCell ref="E4:F4"/>
    <mergeCell ref="A4:A5"/>
    <mergeCell ref="B4:B5"/>
    <mergeCell ref="C4:C5"/>
    <mergeCell ref="D4:D5"/>
    <mergeCell ref="A2:F2"/>
    <mergeCell ref="A3:F3"/>
  </mergeCells>
  <phoneticPr fontId="1" type="noConversion"/>
  <pageMargins left="0" right="0" top="0.55118110236220474" bottom="0.55118110236220474" header="0.31496062992125984" footer="0.31496062992125984"/>
  <pageSetup paperSize="9" orientation="portrait" r:id="rId1"/>
  <headerFooter>
    <oddHeader>&amp;R&amp;"標楷體,標準"
全&amp;N頁第&amp;P頁
單位：新臺幣元</oddHeader>
    <oddFooter>&amp;C～   　   ～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6"/>
  <sheetViews>
    <sheetView zoomScaleNormal="100" workbookViewId="0">
      <selection activeCell="A7" sqref="A7"/>
    </sheetView>
  </sheetViews>
  <sheetFormatPr defaultColWidth="8.7265625" defaultRowHeight="17"/>
  <cols>
    <col min="1" max="1" width="2.36328125" style="3" customWidth="1"/>
    <col min="2" max="2" width="42.7265625" style="3" customWidth="1"/>
    <col min="3" max="3" width="18.26953125" style="3" customWidth="1"/>
    <col min="4" max="4" width="18.7265625" style="3" customWidth="1"/>
    <col min="5" max="16384" width="8.7265625" style="3"/>
  </cols>
  <sheetData>
    <row r="1" spans="1:8" ht="19.5" customHeight="1">
      <c r="A1" s="302" t="s">
        <v>186</v>
      </c>
      <c r="B1" s="302"/>
      <c r="C1" s="302"/>
      <c r="D1" s="302"/>
    </row>
    <row r="2" spans="1:8" ht="19.5" customHeight="1">
      <c r="A2" s="329" t="s">
        <v>283</v>
      </c>
      <c r="B2" s="329"/>
      <c r="C2" s="329"/>
      <c r="D2" s="329"/>
    </row>
    <row r="3" spans="1:8" ht="19.5" customHeight="1" thickBot="1">
      <c r="A3" s="315" t="s">
        <v>315</v>
      </c>
      <c r="B3" s="315"/>
      <c r="C3" s="315"/>
      <c r="D3" s="315"/>
    </row>
    <row r="4" spans="1:8" ht="21.65" customHeight="1">
      <c r="A4" s="327" t="s">
        <v>284</v>
      </c>
      <c r="B4" s="328"/>
      <c r="C4" s="189" t="s">
        <v>94</v>
      </c>
      <c r="D4" s="75" t="s">
        <v>95</v>
      </c>
      <c r="H4" s="61"/>
    </row>
    <row r="5" spans="1:8" s="22" customFormat="1" ht="24" customHeight="1">
      <c r="A5" s="85" t="s">
        <v>96</v>
      </c>
      <c r="B5" s="86"/>
      <c r="C5" s="87"/>
      <c r="D5" s="88" t="s">
        <v>97</v>
      </c>
    </row>
    <row r="6" spans="1:8" s="22" customFormat="1" ht="22.5" customHeight="1">
      <c r="A6" s="93"/>
      <c r="B6" s="89" t="s">
        <v>237</v>
      </c>
      <c r="C6" s="90">
        <v>8734226</v>
      </c>
      <c r="D6" s="91">
        <f>收支餘絀表!A22</f>
        <v>27263332</v>
      </c>
    </row>
    <row r="7" spans="1:8" s="22" customFormat="1" ht="21.75" customHeight="1">
      <c r="A7" s="93"/>
      <c r="B7" s="89" t="s">
        <v>238</v>
      </c>
      <c r="C7" s="94">
        <v>-35655252</v>
      </c>
      <c r="D7" s="95">
        <v>-27727017</v>
      </c>
    </row>
    <row r="8" spans="1:8" s="22" customFormat="1" ht="21.75" customHeight="1">
      <c r="A8" s="93"/>
      <c r="B8" s="89" t="s">
        <v>239</v>
      </c>
      <c r="C8" s="90">
        <f>SUM(C6:C7)</f>
        <v>-26921026</v>
      </c>
      <c r="D8" s="91">
        <f>SUM(D6:D7)</f>
        <v>-463685</v>
      </c>
    </row>
    <row r="9" spans="1:8" s="22" customFormat="1" ht="21.75" customHeight="1">
      <c r="A9" s="93"/>
      <c r="B9" s="89" t="s">
        <v>240</v>
      </c>
      <c r="C9" s="90"/>
      <c r="D9" s="91"/>
    </row>
    <row r="10" spans="1:8" s="22" customFormat="1" ht="21.75" customHeight="1">
      <c r="A10" s="93"/>
      <c r="B10" s="89" t="s">
        <v>241</v>
      </c>
      <c r="C10" s="90">
        <v>11752843</v>
      </c>
      <c r="D10" s="91">
        <v>7986901</v>
      </c>
      <c r="G10" s="92"/>
    </row>
    <row r="11" spans="1:8" s="22" customFormat="1" ht="21.75" customHeight="1">
      <c r="A11" s="93"/>
      <c r="B11" s="89" t="s">
        <v>242</v>
      </c>
      <c r="C11" s="90">
        <v>-27579500</v>
      </c>
      <c r="D11" s="91">
        <v>-41486998</v>
      </c>
      <c r="G11" s="92"/>
    </row>
    <row r="12" spans="1:8" s="22" customFormat="1" ht="21.75" customHeight="1">
      <c r="A12" s="93"/>
      <c r="B12" s="89" t="s">
        <v>243</v>
      </c>
      <c r="C12" s="90">
        <v>15532007</v>
      </c>
      <c r="D12" s="91">
        <v>-14909845</v>
      </c>
    </row>
    <row r="13" spans="1:8" s="22" customFormat="1" ht="21.75" customHeight="1">
      <c r="A13" s="93"/>
      <c r="B13" s="89" t="s">
        <v>244</v>
      </c>
      <c r="C13" s="94">
        <v>-1387156</v>
      </c>
      <c r="D13" s="95">
        <v>-1433054</v>
      </c>
    </row>
    <row r="14" spans="1:8" s="22" customFormat="1" ht="21.75" customHeight="1">
      <c r="A14" s="190" t="s">
        <v>245</v>
      </c>
      <c r="B14" s="89"/>
      <c r="C14" s="90">
        <f>SUM(C8:C13)</f>
        <v>-28602832</v>
      </c>
      <c r="D14" s="91">
        <f>SUM(D8:D13)</f>
        <v>-50306681</v>
      </c>
    </row>
    <row r="15" spans="1:8" s="22" customFormat="1" ht="21.75" customHeight="1">
      <c r="A15" s="190" t="s">
        <v>246</v>
      </c>
      <c r="B15" s="89"/>
      <c r="C15" s="90">
        <v>10562350</v>
      </c>
      <c r="D15" s="91">
        <v>13019777</v>
      </c>
    </row>
    <row r="16" spans="1:8" s="22" customFormat="1" ht="21.75" customHeight="1">
      <c r="A16" s="190" t="s">
        <v>247</v>
      </c>
      <c r="B16" s="89"/>
      <c r="C16" s="94">
        <v>24700806</v>
      </c>
      <c r="D16" s="95">
        <v>16772908</v>
      </c>
    </row>
    <row r="17" spans="1:4" s="22" customFormat="1" ht="21.75" customHeight="1">
      <c r="A17" s="325" t="s">
        <v>248</v>
      </c>
      <c r="B17" s="326"/>
      <c r="C17" s="94">
        <f>SUM(C14:C16)</f>
        <v>6660324</v>
      </c>
      <c r="D17" s="95">
        <f>SUM(D14:D16)</f>
        <v>-20513996</v>
      </c>
    </row>
    <row r="18" spans="1:4" ht="24" customHeight="1">
      <c r="A18" s="81" t="s">
        <v>116</v>
      </c>
      <c r="B18" s="82"/>
      <c r="C18" s="73"/>
      <c r="D18" s="77"/>
    </row>
    <row r="19" spans="1:4" ht="24" customHeight="1">
      <c r="A19" s="41"/>
      <c r="B19" s="83" t="s">
        <v>250</v>
      </c>
      <c r="C19" s="73">
        <v>300781323</v>
      </c>
      <c r="D19" s="77">
        <v>330938601</v>
      </c>
    </row>
    <row r="20" spans="1:4" ht="24" customHeight="1">
      <c r="A20" s="41"/>
      <c r="B20" s="83" t="s">
        <v>251</v>
      </c>
      <c r="C20" s="73">
        <v>0</v>
      </c>
      <c r="D20" s="77">
        <v>20100</v>
      </c>
    </row>
    <row r="21" spans="1:4" ht="24" customHeight="1">
      <c r="A21" s="41"/>
      <c r="B21" s="83" t="s">
        <v>252</v>
      </c>
      <c r="C21" s="73">
        <v>0</v>
      </c>
      <c r="D21" s="77">
        <v>0</v>
      </c>
    </row>
    <row r="22" spans="1:4" ht="24" customHeight="1">
      <c r="A22" s="41"/>
      <c r="B22" s="83" t="s">
        <v>273</v>
      </c>
      <c r="C22" s="73">
        <v>-337297134</v>
      </c>
      <c r="D22" s="77">
        <v>-307566039</v>
      </c>
    </row>
    <row r="23" spans="1:4" ht="24" customHeight="1">
      <c r="A23" s="41"/>
      <c r="B23" s="83" t="s">
        <v>253</v>
      </c>
      <c r="C23" s="73">
        <v>-6583482</v>
      </c>
      <c r="D23" s="77">
        <v>-14065212</v>
      </c>
    </row>
    <row r="24" spans="1:4" ht="24" customHeight="1">
      <c r="A24" s="41"/>
      <c r="B24" s="83" t="s">
        <v>320</v>
      </c>
      <c r="C24" s="73">
        <v>0</v>
      </c>
      <c r="D24" s="77">
        <v>-89400</v>
      </c>
    </row>
    <row r="25" spans="1:4" ht="22.5" customHeight="1">
      <c r="A25" s="41"/>
      <c r="B25" s="83" t="s">
        <v>321</v>
      </c>
      <c r="C25" s="74">
        <v>-5964599</v>
      </c>
      <c r="D25" s="96">
        <v>0</v>
      </c>
    </row>
    <row r="26" spans="1:4" ht="22.5" customHeight="1">
      <c r="A26" s="325" t="s">
        <v>249</v>
      </c>
      <c r="B26" s="326"/>
      <c r="C26" s="74">
        <f>SUM(C19:C25)</f>
        <v>-49063892</v>
      </c>
      <c r="D26" s="96">
        <f>SUM(D19:D25)</f>
        <v>9238050</v>
      </c>
    </row>
    <row r="27" spans="1:4" ht="22.5" customHeight="1">
      <c r="A27" s="81" t="s">
        <v>236</v>
      </c>
      <c r="B27" s="83"/>
      <c r="C27" s="73"/>
      <c r="D27" s="77"/>
    </row>
    <row r="28" spans="1:4" ht="22.5" customHeight="1">
      <c r="A28" s="41"/>
      <c r="B28" s="83" t="s">
        <v>254</v>
      </c>
      <c r="C28" s="73">
        <v>62277072</v>
      </c>
      <c r="D28" s="77">
        <v>79414392</v>
      </c>
    </row>
    <row r="29" spans="1:4" ht="22.5" customHeight="1">
      <c r="A29" s="41"/>
      <c r="B29" s="83" t="s">
        <v>255</v>
      </c>
      <c r="C29" s="73">
        <v>925310</v>
      </c>
      <c r="D29" s="77">
        <v>1511597</v>
      </c>
    </row>
    <row r="30" spans="1:4" ht="22.5" customHeight="1">
      <c r="A30" s="41"/>
      <c r="B30" s="83" t="s">
        <v>256</v>
      </c>
      <c r="C30" s="73">
        <v>-62307746</v>
      </c>
      <c r="D30" s="77">
        <v>-73268710</v>
      </c>
    </row>
    <row r="31" spans="1:4" ht="22.5" customHeight="1">
      <c r="A31" s="41"/>
      <c r="B31" s="83" t="s">
        <v>257</v>
      </c>
      <c r="C31" s="73">
        <v>-327374</v>
      </c>
      <c r="D31" s="77">
        <v>-960218</v>
      </c>
    </row>
    <row r="32" spans="1:4" ht="22.5" customHeight="1">
      <c r="A32" s="41"/>
      <c r="B32" s="83" t="s">
        <v>322</v>
      </c>
      <c r="C32" s="74">
        <v>-1670558</v>
      </c>
      <c r="D32" s="96">
        <v>0</v>
      </c>
    </row>
    <row r="33" spans="1:4" ht="21.75" customHeight="1">
      <c r="A33" s="325" t="s">
        <v>258</v>
      </c>
      <c r="B33" s="326"/>
      <c r="C33" s="74">
        <f>SUM(C28:C32)</f>
        <v>-1103296</v>
      </c>
      <c r="D33" s="96">
        <v>6697061</v>
      </c>
    </row>
    <row r="34" spans="1:4" ht="21.75" customHeight="1">
      <c r="A34" s="76" t="s">
        <v>108</v>
      </c>
      <c r="B34" s="83"/>
      <c r="C34" s="73">
        <v>-43506864</v>
      </c>
      <c r="D34" s="77">
        <v>-4578885</v>
      </c>
    </row>
    <row r="35" spans="1:4" ht="21.75" customHeight="1">
      <c r="A35" s="76" t="s">
        <v>98</v>
      </c>
      <c r="B35" s="83"/>
      <c r="C35" s="74">
        <v>1714349671</v>
      </c>
      <c r="D35" s="96">
        <v>1718928556</v>
      </c>
    </row>
    <row r="36" spans="1:4" ht="21.75" customHeight="1" thickBot="1">
      <c r="A36" s="78" t="s">
        <v>99</v>
      </c>
      <c r="B36" s="84"/>
      <c r="C36" s="79">
        <f>C34+C35</f>
        <v>1670842807</v>
      </c>
      <c r="D36" s="80">
        <v>1714349671</v>
      </c>
    </row>
  </sheetData>
  <sheetProtection algorithmName="SHA-512" hashValue="oMdCfQZdryYO2jOCy850tJU8fvSQv37dAfQ2bG3QEOs3PblMxyQ3GovIsBvLxgnRVjGjsrlC90AOANkdC6/WmA==" saltValue="xZJ+Ufwk4NgFfuhBKtOseA==" spinCount="100000" sheet="1" objects="1" scenarios="1"/>
  <mergeCells count="7">
    <mergeCell ref="A33:B33"/>
    <mergeCell ref="A1:D1"/>
    <mergeCell ref="A17:B17"/>
    <mergeCell ref="A26:B26"/>
    <mergeCell ref="A4:B4"/>
    <mergeCell ref="A2:D2"/>
    <mergeCell ref="A3:D3"/>
  </mergeCells>
  <phoneticPr fontId="1" type="noConversion"/>
  <pageMargins left="1.1023622047244095" right="0.70866141732283472" top="0.55118110236220474" bottom="0.55118110236220474" header="0.31496062992125984" footer="0.31496062992125984"/>
  <pageSetup paperSize="9" orientation="portrait" r:id="rId1"/>
  <headerFooter>
    <oddHeader>&amp;R
&amp;"標楷體,標準"全&amp;N頁第&amp;P頁
單位:新臺幣元</oddHeader>
    <oddFooter>&amp;C～　　～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1"/>
  <sheetViews>
    <sheetView zoomScaleNormal="100" workbookViewId="0">
      <selection sqref="A1:F1"/>
    </sheetView>
  </sheetViews>
  <sheetFormatPr defaultColWidth="8.7265625" defaultRowHeight="17"/>
  <cols>
    <col min="1" max="1" width="1.453125" style="3" customWidth="1"/>
    <col min="2" max="2" width="43.453125" style="3" customWidth="1"/>
    <col min="3" max="3" width="14.7265625" style="3" bestFit="1" customWidth="1"/>
    <col min="4" max="4" width="10.90625" style="3" bestFit="1" customWidth="1"/>
    <col min="5" max="5" width="14.7265625" style="3" bestFit="1" customWidth="1"/>
    <col min="6" max="6" width="13.90625" style="3" customWidth="1"/>
    <col min="7" max="7" width="9.453125" style="3" bestFit="1" customWidth="1"/>
    <col min="8" max="16384" width="8.7265625" style="3"/>
  </cols>
  <sheetData>
    <row r="1" spans="1:6">
      <c r="A1" s="302" t="s">
        <v>188</v>
      </c>
      <c r="B1" s="302"/>
      <c r="C1" s="302"/>
      <c r="D1" s="302"/>
      <c r="E1" s="302"/>
      <c r="F1" s="302"/>
    </row>
    <row r="2" spans="1:6">
      <c r="A2" s="302" t="s">
        <v>282</v>
      </c>
      <c r="B2" s="302"/>
      <c r="C2" s="302"/>
      <c r="D2" s="302"/>
      <c r="E2" s="302"/>
      <c r="F2" s="302"/>
    </row>
    <row r="3" spans="1:6" ht="17.5" thickBot="1">
      <c r="A3" s="315" t="s">
        <v>316</v>
      </c>
      <c r="B3" s="315"/>
      <c r="C3" s="315"/>
      <c r="D3" s="315"/>
      <c r="E3" s="315"/>
      <c r="F3" s="315"/>
    </row>
    <row r="4" spans="1:6" ht="34">
      <c r="A4" s="330" t="s">
        <v>208</v>
      </c>
      <c r="B4" s="331"/>
      <c r="C4" s="191" t="s">
        <v>87</v>
      </c>
      <c r="D4" s="102" t="s">
        <v>88</v>
      </c>
      <c r="E4" s="105" t="s">
        <v>89</v>
      </c>
      <c r="F4" s="68" t="s">
        <v>90</v>
      </c>
    </row>
    <row r="5" spans="1:6" ht="18.649999999999999" customHeight="1">
      <c r="A5" s="62" t="s">
        <v>206</v>
      </c>
      <c r="B5" s="63"/>
      <c r="C5" s="69"/>
      <c r="D5" s="103"/>
      <c r="E5" s="106"/>
      <c r="F5" s="71"/>
    </row>
    <row r="6" spans="1:6" ht="18.649999999999999" customHeight="1">
      <c r="A6" s="27"/>
      <c r="B6" s="64" t="s">
        <v>209</v>
      </c>
      <c r="C6" s="69">
        <v>41401930</v>
      </c>
      <c r="D6" s="103">
        <f>C6/$C$15*100</f>
        <v>28.954396252261709</v>
      </c>
      <c r="E6" s="106">
        <v>49999508</v>
      </c>
      <c r="F6" s="71">
        <f t="shared" ref="F6:F14" si="0">E6/$E$15*100</f>
        <v>32.576473845684781</v>
      </c>
    </row>
    <row r="7" spans="1:6" ht="18.649999999999999" customHeight="1">
      <c r="A7" s="27"/>
      <c r="B7" s="64" t="s">
        <v>210</v>
      </c>
      <c r="C7" s="69">
        <v>31074675</v>
      </c>
      <c r="D7" s="103">
        <f>C7/$C$15*100</f>
        <v>21.732041316920508</v>
      </c>
      <c r="E7" s="106">
        <v>38317139</v>
      </c>
      <c r="F7" s="71">
        <f t="shared" si="0"/>
        <v>24.964991185012625</v>
      </c>
    </row>
    <row r="8" spans="1:6" ht="18.649999999999999" customHeight="1">
      <c r="A8" s="27"/>
      <c r="B8" s="65" t="s">
        <v>207</v>
      </c>
      <c r="C8" s="69">
        <v>6864034</v>
      </c>
      <c r="D8" s="103">
        <f t="shared" ref="D8:D15" si="1">C8/$C$15*100</f>
        <v>4.8003549671475936</v>
      </c>
      <c r="E8" s="106">
        <v>7508311</v>
      </c>
      <c r="F8" s="71">
        <f t="shared" si="0"/>
        <v>4.8919340749666445</v>
      </c>
    </row>
    <row r="9" spans="1:6" ht="18.649999999999999" customHeight="1">
      <c r="A9" s="27"/>
      <c r="B9" s="64" t="s">
        <v>211</v>
      </c>
      <c r="C9" s="69">
        <v>11818628</v>
      </c>
      <c r="D9" s="103">
        <f t="shared" si="1"/>
        <v>8.2653450761854668</v>
      </c>
      <c r="E9" s="106">
        <v>19533470</v>
      </c>
      <c r="F9" s="71">
        <f t="shared" si="0"/>
        <v>12.726756722695518</v>
      </c>
    </row>
    <row r="10" spans="1:6" ht="18.649999999999999" customHeight="1">
      <c r="A10" s="27"/>
      <c r="B10" s="64" t="s">
        <v>212</v>
      </c>
      <c r="C10" s="69">
        <v>63234752</v>
      </c>
      <c r="D10" s="103">
        <f>C10/$C$15*100</f>
        <v>44.22315738231282</v>
      </c>
      <c r="E10" s="106">
        <v>69114207</v>
      </c>
      <c r="F10" s="71">
        <f t="shared" si="0"/>
        <v>45.030386233015413</v>
      </c>
    </row>
    <row r="11" spans="1:6" ht="18.649999999999999" customHeight="1">
      <c r="A11" s="27"/>
      <c r="B11" s="64" t="s">
        <v>213</v>
      </c>
      <c r="C11" s="69">
        <v>13156636</v>
      </c>
      <c r="D11" s="103">
        <f t="shared" si="1"/>
        <v>9.201079565391554</v>
      </c>
      <c r="E11" s="106">
        <v>15382553</v>
      </c>
      <c r="F11" s="71">
        <f t="shared" si="0"/>
        <v>10.022285328974837</v>
      </c>
    </row>
    <row r="12" spans="1:6" ht="18.649999999999999" customHeight="1">
      <c r="A12" s="27"/>
      <c r="B12" s="64" t="s">
        <v>214</v>
      </c>
      <c r="C12" s="125">
        <v>-27579500</v>
      </c>
      <c r="D12" s="103">
        <f t="shared" si="1"/>
        <v>-19.287694352394972</v>
      </c>
      <c r="E12" s="106">
        <v>-41486998</v>
      </c>
      <c r="F12" s="71">
        <f t="shared" si="0"/>
        <v>-27.030268083497479</v>
      </c>
    </row>
    <row r="13" spans="1:6" ht="18.649999999999999" customHeight="1">
      <c r="A13" s="27"/>
      <c r="B13" s="64" t="s">
        <v>215</v>
      </c>
      <c r="C13" s="125">
        <v>3411075</v>
      </c>
      <c r="D13" s="103">
        <f t="shared" si="1"/>
        <v>2.3855317178736262</v>
      </c>
      <c r="E13" s="106">
        <v>-6950371</v>
      </c>
      <c r="F13" s="71">
        <f t="shared" si="0"/>
        <v>-4.5284161416009532</v>
      </c>
    </row>
    <row r="14" spans="1:6" ht="18.649999999999999" customHeight="1">
      <c r="A14" s="27"/>
      <c r="B14" s="64" t="s">
        <v>216</v>
      </c>
      <c r="C14" s="125">
        <v>-392096</v>
      </c>
      <c r="D14" s="103">
        <f t="shared" si="1"/>
        <v>-0.27421192569831426</v>
      </c>
      <c r="E14" s="106">
        <v>2065668</v>
      </c>
      <c r="F14" s="71">
        <f t="shared" si="0"/>
        <v>1.3458568347486137</v>
      </c>
    </row>
    <row r="15" spans="1:6" ht="18.649999999999999" customHeight="1">
      <c r="A15" s="27"/>
      <c r="B15" s="64" t="s">
        <v>217</v>
      </c>
      <c r="C15" s="7">
        <f>SUM(C6:C14)</f>
        <v>142990134</v>
      </c>
      <c r="D15" s="147">
        <f t="shared" si="1"/>
        <v>100</v>
      </c>
      <c r="E15" s="145">
        <v>153483487</v>
      </c>
      <c r="F15" s="110">
        <f t="shared" ref="F15" si="2">E15/$E$15*100</f>
        <v>100</v>
      </c>
    </row>
    <row r="16" spans="1:6" ht="18.649999999999999" customHeight="1">
      <c r="A16" s="62" t="s">
        <v>218</v>
      </c>
      <c r="B16" s="63"/>
      <c r="C16" s="69"/>
      <c r="D16" s="103"/>
      <c r="E16" s="106"/>
      <c r="F16" s="71"/>
    </row>
    <row r="17" spans="1:7" ht="18.649999999999999" customHeight="1">
      <c r="A17" s="27"/>
      <c r="B17" s="64" t="s">
        <v>219</v>
      </c>
      <c r="C17" s="69">
        <v>1657661</v>
      </c>
      <c r="D17" s="103">
        <f>SUM(C17/$C$15*100)</f>
        <v>1.1592834789566671</v>
      </c>
      <c r="E17" s="106">
        <v>1988902</v>
      </c>
      <c r="F17" s="71">
        <f>SUM(E17/$E$15*100)</f>
        <v>1.2958410307683459</v>
      </c>
    </row>
    <row r="18" spans="1:7" ht="18.649999999999999" customHeight="1">
      <c r="A18" s="27"/>
      <c r="B18" s="64" t="s">
        <v>220</v>
      </c>
      <c r="C18" s="69">
        <v>20151650</v>
      </c>
      <c r="D18" s="103">
        <f t="shared" ref="D18:D26" si="3">SUM(C18/$C$15*100)</f>
        <v>14.09303525794304</v>
      </c>
      <c r="E18" s="106">
        <v>23199822</v>
      </c>
      <c r="F18" s="71">
        <f t="shared" ref="F18:F26" si="4">SUM(E18/$E$15*100)</f>
        <v>15.115516628834474</v>
      </c>
    </row>
    <row r="19" spans="1:7" ht="18.649999999999999" customHeight="1">
      <c r="A19" s="27"/>
      <c r="B19" s="64" t="s">
        <v>221</v>
      </c>
      <c r="C19" s="69">
        <v>63893764</v>
      </c>
      <c r="D19" s="103">
        <v>44.69</v>
      </c>
      <c r="E19" s="106">
        <v>74769344</v>
      </c>
      <c r="F19" s="71">
        <f t="shared" si="4"/>
        <v>48.714910940223817</v>
      </c>
    </row>
    <row r="20" spans="1:7" ht="18.649999999999999" customHeight="1">
      <c r="A20" s="27"/>
      <c r="B20" s="64" t="s">
        <v>222</v>
      </c>
      <c r="C20" s="69">
        <v>1188000</v>
      </c>
      <c r="D20" s="103">
        <f t="shared" si="3"/>
        <v>0.83082655199134237</v>
      </c>
      <c r="E20" s="106">
        <v>1011000</v>
      </c>
      <c r="F20" s="71">
        <f t="shared" si="4"/>
        <v>0.65870278279512895</v>
      </c>
    </row>
    <row r="21" spans="1:7" ht="18.649999999999999" customHeight="1">
      <c r="A21" s="27"/>
      <c r="B21" s="64" t="s">
        <v>223</v>
      </c>
      <c r="C21" s="69">
        <v>37381973</v>
      </c>
      <c r="D21" s="103">
        <f t="shared" si="3"/>
        <v>26.14304354732614</v>
      </c>
      <c r="E21" s="106">
        <v>40539873</v>
      </c>
      <c r="F21" s="71">
        <f t="shared" si="4"/>
        <v>26.413182155550064</v>
      </c>
    </row>
    <row r="22" spans="1:7" ht="18.649999999999999" customHeight="1">
      <c r="A22" s="27"/>
      <c r="B22" s="64" t="s">
        <v>224</v>
      </c>
      <c r="C22" s="69">
        <v>4690456</v>
      </c>
      <c r="D22" s="103">
        <f t="shared" si="3"/>
        <v>3.2802654762181005</v>
      </c>
      <c r="E22" s="106">
        <v>5270302</v>
      </c>
      <c r="F22" s="71">
        <f t="shared" si="4"/>
        <v>3.433790893739598</v>
      </c>
    </row>
    <row r="23" spans="1:7" ht="18.649999999999999" customHeight="1">
      <c r="A23" s="27"/>
      <c r="B23" s="64" t="s">
        <v>323</v>
      </c>
      <c r="C23" s="69">
        <v>4045530</v>
      </c>
      <c r="D23" s="103">
        <f t="shared" si="3"/>
        <v>2.8292371556208207</v>
      </c>
      <c r="E23" s="106">
        <v>0</v>
      </c>
      <c r="F23" s="71">
        <f t="shared" si="4"/>
        <v>0</v>
      </c>
    </row>
    <row r="24" spans="1:7" ht="18.649999999999999" customHeight="1">
      <c r="A24" s="27"/>
      <c r="B24" s="64" t="s">
        <v>225</v>
      </c>
      <c r="C24" s="69">
        <v>25807395</v>
      </c>
      <c r="D24" s="103">
        <f t="shared" si="3"/>
        <v>18.048374582263136</v>
      </c>
      <c r="E24" s="106">
        <v>25812613</v>
      </c>
      <c r="F24" s="71">
        <f t="shared" si="4"/>
        <v>16.817843733247994</v>
      </c>
    </row>
    <row r="25" spans="1:7" ht="18.649999999999999" customHeight="1">
      <c r="A25" s="27"/>
      <c r="B25" s="64" t="s">
        <v>226</v>
      </c>
      <c r="C25" s="125">
        <v>-11752843</v>
      </c>
      <c r="D25" s="103">
        <f t="shared" si="3"/>
        <v>-8.2193384055434215</v>
      </c>
      <c r="E25" s="106">
        <v>-7986901</v>
      </c>
      <c r="F25" s="71">
        <f t="shared" si="4"/>
        <v>-5.2037526356174073</v>
      </c>
    </row>
    <row r="26" spans="1:7" ht="18.649999999999999" customHeight="1">
      <c r="A26" s="27"/>
      <c r="B26" s="64" t="s">
        <v>227</v>
      </c>
      <c r="C26" s="125">
        <v>-10733776</v>
      </c>
      <c r="D26" s="103">
        <f t="shared" si="3"/>
        <v>-7.5066549696358775</v>
      </c>
      <c r="E26" s="106">
        <v>9392528</v>
      </c>
      <c r="F26" s="71">
        <f t="shared" si="4"/>
        <v>6.1195690712969011</v>
      </c>
    </row>
    <row r="27" spans="1:7" ht="18.649999999999999" customHeight="1">
      <c r="A27" s="27"/>
      <c r="B27" s="64" t="s">
        <v>229</v>
      </c>
      <c r="C27" s="126">
        <v>0</v>
      </c>
      <c r="D27" s="97">
        <v>0</v>
      </c>
      <c r="E27" s="107">
        <v>0</v>
      </c>
      <c r="F27" s="98">
        <v>0</v>
      </c>
    </row>
    <row r="28" spans="1:7" ht="18.649999999999999" customHeight="1">
      <c r="A28" s="27"/>
      <c r="B28" s="64" t="s">
        <v>228</v>
      </c>
      <c r="C28" s="146">
        <f>SUM(C17:C27)</f>
        <v>136329810</v>
      </c>
      <c r="D28" s="147">
        <f>SUM(C28/C15*100)</f>
        <v>95.342109407352538</v>
      </c>
      <c r="E28" s="145">
        <v>173997483</v>
      </c>
      <c r="F28" s="110">
        <f>SUM(E28/E15*100)</f>
        <v>113.36560460083891</v>
      </c>
      <c r="G28" s="195"/>
    </row>
    <row r="29" spans="1:7" ht="18.649999999999999" customHeight="1">
      <c r="A29" s="62" t="s">
        <v>91</v>
      </c>
      <c r="B29" s="63"/>
      <c r="C29" s="146">
        <f>C15-C28</f>
        <v>6660324</v>
      </c>
      <c r="D29" s="147">
        <f>SUM(C29/$C$15*100)</f>
        <v>4.6578905926474619</v>
      </c>
      <c r="E29" s="145">
        <v>-20513996</v>
      </c>
      <c r="F29" s="110">
        <f>SUM(E29/$E$15*100)</f>
        <v>-13.365604600838916</v>
      </c>
    </row>
    <row r="30" spans="1:7" ht="18.649999999999999" customHeight="1">
      <c r="A30" s="62" t="s">
        <v>259</v>
      </c>
      <c r="B30" s="63"/>
      <c r="C30" s="128">
        <v>0</v>
      </c>
      <c r="D30" s="147">
        <f>SUM(C30/$C$15*100)</f>
        <v>0</v>
      </c>
      <c r="E30" s="145">
        <v>0</v>
      </c>
      <c r="F30" s="110">
        <f>SUM(E30/$E$15*100)</f>
        <v>0</v>
      </c>
    </row>
    <row r="31" spans="1:7" ht="18.649999999999999" customHeight="1">
      <c r="A31" s="62" t="s">
        <v>109</v>
      </c>
      <c r="B31" s="63"/>
      <c r="C31" s="69"/>
      <c r="D31" s="103"/>
      <c r="E31" s="106"/>
      <c r="F31" s="71"/>
    </row>
    <row r="32" spans="1:7" ht="18.649999999999999" customHeight="1">
      <c r="A32" s="27"/>
      <c r="B32" s="64" t="s">
        <v>230</v>
      </c>
      <c r="C32" s="125">
        <v>3601797</v>
      </c>
      <c r="D32" s="103">
        <f>C32/$C$15*100</f>
        <v>2.5189129482178121</v>
      </c>
      <c r="E32" s="106">
        <v>9531525</v>
      </c>
      <c r="F32" s="71">
        <f t="shared" ref="F32:F40" si="5">SUM(E32/$E$15*100)</f>
        <v>6.2101306051249665</v>
      </c>
    </row>
    <row r="33" spans="1:6" ht="18.649999999999999" customHeight="1">
      <c r="A33" s="27"/>
      <c r="B33" s="64" t="s">
        <v>231</v>
      </c>
      <c r="C33" s="125">
        <v>62072</v>
      </c>
      <c r="D33" s="103">
        <f>C33/$C$15*100</f>
        <v>4.3409987992598147E-2</v>
      </c>
      <c r="E33" s="106">
        <v>45431</v>
      </c>
      <c r="F33" s="71">
        <f t="shared" si="5"/>
        <v>2.9599926928947085E-2</v>
      </c>
    </row>
    <row r="34" spans="1:6" ht="18.649999999999999" customHeight="1">
      <c r="A34" s="27"/>
      <c r="B34" s="64" t="s">
        <v>232</v>
      </c>
      <c r="C34" s="125">
        <v>1266745</v>
      </c>
      <c r="D34" s="103">
        <f>C34/$C$15*100</f>
        <v>0.88589678501874813</v>
      </c>
      <c r="E34" s="162">
        <v>221507</v>
      </c>
      <c r="F34" s="71">
        <f t="shared" si="5"/>
        <v>0.14431975994915988</v>
      </c>
    </row>
    <row r="35" spans="1:6" ht="18.649999999999999" customHeight="1">
      <c r="A35" s="27"/>
      <c r="B35" s="64" t="s">
        <v>308</v>
      </c>
      <c r="C35" s="127">
        <v>0</v>
      </c>
      <c r="D35" s="156">
        <f>C35/$C$15*100</f>
        <v>0</v>
      </c>
      <c r="E35" s="99">
        <v>89400</v>
      </c>
      <c r="F35" s="100">
        <f t="shared" si="5"/>
        <v>5.8247308389598948E-2</v>
      </c>
    </row>
    <row r="36" spans="1:6" ht="18.649999999999999" customHeight="1">
      <c r="A36" s="27"/>
      <c r="B36" s="64" t="s">
        <v>233</v>
      </c>
      <c r="C36" s="128">
        <f>SUM(C32:C35)</f>
        <v>4930614</v>
      </c>
      <c r="D36" s="147">
        <f>C36/C15*100</f>
        <v>3.4482197212291585</v>
      </c>
      <c r="E36" s="99">
        <v>9887863</v>
      </c>
      <c r="F36" s="110">
        <f t="shared" si="5"/>
        <v>6.4422976003926724</v>
      </c>
    </row>
    <row r="37" spans="1:6" ht="18.649999999999999" customHeight="1">
      <c r="A37" s="62" t="s">
        <v>110</v>
      </c>
      <c r="B37" s="63"/>
      <c r="C37" s="128">
        <f>C29+C30-C36</f>
        <v>1729710</v>
      </c>
      <c r="D37" s="147">
        <f>C37/$C$15*100</f>
        <v>1.2096708714183035</v>
      </c>
      <c r="E37" s="157">
        <v>-30401859</v>
      </c>
      <c r="F37" s="110">
        <f t="shared" si="5"/>
        <v>-19.807902201231588</v>
      </c>
    </row>
    <row r="38" spans="1:6" ht="18.649999999999999" customHeight="1">
      <c r="A38" s="62" t="s">
        <v>92</v>
      </c>
      <c r="B38" s="63"/>
      <c r="C38" s="69"/>
      <c r="D38" s="103"/>
      <c r="E38" s="106"/>
      <c r="F38" s="194"/>
    </row>
    <row r="39" spans="1:6" ht="18.649999999999999" customHeight="1">
      <c r="A39" s="62"/>
      <c r="B39" s="64" t="s">
        <v>234</v>
      </c>
      <c r="C39" s="101">
        <v>1652868</v>
      </c>
      <c r="D39" s="156">
        <f>C39/$C$15*100</f>
        <v>1.1559314994417726</v>
      </c>
      <c r="E39" s="108">
        <v>4266749</v>
      </c>
      <c r="F39" s="100">
        <f t="shared" si="5"/>
        <v>2.7799400987026051</v>
      </c>
    </row>
    <row r="40" spans="1:6" ht="18.649999999999999" customHeight="1">
      <c r="A40" s="62"/>
      <c r="B40" s="64" t="s">
        <v>235</v>
      </c>
      <c r="C40" s="101">
        <f>C39</f>
        <v>1652868</v>
      </c>
      <c r="D40" s="148">
        <f t="shared" ref="D40" si="6">D39</f>
        <v>1.1559314994417726</v>
      </c>
      <c r="E40" s="129">
        <v>4266749</v>
      </c>
      <c r="F40" s="110">
        <f t="shared" si="5"/>
        <v>2.7799400987026051</v>
      </c>
    </row>
    <row r="41" spans="1:6" ht="18.649999999999999" customHeight="1" thickBot="1">
      <c r="A41" s="66" t="s">
        <v>93</v>
      </c>
      <c r="B41" s="67"/>
      <c r="C41" s="70">
        <f>C37-C40</f>
        <v>76842</v>
      </c>
      <c r="D41" s="104">
        <f>C41/$C$15*100</f>
        <v>5.3739371976530913E-2</v>
      </c>
      <c r="E41" s="109">
        <v>-34668608</v>
      </c>
      <c r="F41" s="72">
        <f>SUM(E41/$E$15*100)</f>
        <v>-22.587842299934195</v>
      </c>
    </row>
  </sheetData>
  <sheetProtection algorithmName="SHA-512" hashValue="3Jfu5TYzmxwkYP+xeXWhBtPo69lRzNfLfGhJhRQELeiCoka5jK1p2J5/Qdw7kYOHh8ygl4yvOJ7pKblj5iolHg==" saltValue="qPUv6T4brqvZUghJnPJP/A==" spinCount="100000" sheet="1" objects="1" scenarios="1"/>
  <mergeCells count="4">
    <mergeCell ref="A1:F1"/>
    <mergeCell ref="A4:B4"/>
    <mergeCell ref="A2:F2"/>
    <mergeCell ref="A3:F3"/>
  </mergeCells>
  <phoneticPr fontId="1" type="noConversion"/>
  <printOptions horizontalCentered="1"/>
  <pageMargins left="3.937007874015748E-2" right="3.937007874015748E-2" top="0.74803149606299213" bottom="0.74803149606299213" header="0.31496062992125984" footer="0.31496062992125984"/>
  <pageSetup paperSize="9" orientation="portrait" r:id="rId1"/>
  <headerFooter>
    <oddHeader>&amp;R
&amp;"標楷體,標準"全&amp;N頁第&amp;P頁
單位：新臺幣元</oddHeader>
    <oddFooter>&amp;C～　 　～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90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8.7265625" defaultRowHeight="17"/>
  <cols>
    <col min="1" max="1" width="2.08984375" style="3" customWidth="1"/>
    <col min="2" max="2" width="21.7265625" style="3" customWidth="1"/>
    <col min="3" max="3" width="13.36328125" style="3" bestFit="1" customWidth="1"/>
    <col min="4" max="5" width="13" style="3" bestFit="1" customWidth="1"/>
    <col min="6" max="6" width="13.36328125" style="3" customWidth="1"/>
    <col min="7" max="7" width="14.26953125" style="3" bestFit="1" customWidth="1"/>
    <col min="8" max="8" width="14.26953125" style="3" customWidth="1"/>
    <col min="9" max="16384" width="8.7265625" style="3"/>
  </cols>
  <sheetData>
    <row r="1" spans="1:8" ht="17.149999999999999" customHeight="1">
      <c r="A1" s="334" t="s">
        <v>187</v>
      </c>
      <c r="B1" s="334"/>
      <c r="C1" s="334"/>
      <c r="D1" s="334"/>
      <c r="E1" s="334"/>
      <c r="F1" s="334"/>
      <c r="G1" s="334"/>
      <c r="H1" s="334"/>
    </row>
    <row r="2" spans="1:8">
      <c r="A2" s="302" t="s">
        <v>278</v>
      </c>
      <c r="B2" s="302"/>
      <c r="C2" s="302"/>
      <c r="D2" s="302"/>
      <c r="E2" s="302"/>
      <c r="F2" s="302"/>
      <c r="G2" s="302"/>
      <c r="H2" s="302"/>
    </row>
    <row r="3" spans="1:8" ht="17.5" thickBot="1">
      <c r="A3" s="339" t="s">
        <v>317</v>
      </c>
      <c r="B3" s="339"/>
      <c r="C3" s="339"/>
      <c r="D3" s="339"/>
      <c r="E3" s="339"/>
      <c r="F3" s="339"/>
      <c r="G3" s="339"/>
      <c r="H3" s="339"/>
    </row>
    <row r="4" spans="1:8" ht="33.65" customHeight="1">
      <c r="A4" s="337" t="s">
        <v>46</v>
      </c>
      <c r="B4" s="338"/>
      <c r="C4" s="158" t="s">
        <v>178</v>
      </c>
      <c r="D4" s="158" t="s">
        <v>179</v>
      </c>
      <c r="E4" s="158" t="s">
        <v>181</v>
      </c>
      <c r="F4" s="158" t="s">
        <v>180</v>
      </c>
      <c r="G4" s="159" t="s">
        <v>182</v>
      </c>
      <c r="H4" s="160" t="s">
        <v>47</v>
      </c>
    </row>
    <row r="5" spans="1:8">
      <c r="A5" s="170" t="s">
        <v>6</v>
      </c>
      <c r="B5" s="171"/>
      <c r="C5" s="168">
        <f>C6+C7+C54+C60+C78</f>
        <v>334614520</v>
      </c>
      <c r="D5" s="168">
        <f>D6+D7+D54+D60+D78</f>
        <v>6447482</v>
      </c>
      <c r="E5" s="168">
        <f>E6+E7+E54+E60+E78</f>
        <v>270345</v>
      </c>
      <c r="F5" s="168">
        <f>F6+F7+F54+F60+F78</f>
        <v>7571313</v>
      </c>
      <c r="G5" s="168">
        <f>G6+G7+G54+G60+G78</f>
        <v>270345</v>
      </c>
      <c r="H5" s="169">
        <f>H6+H7+H54+H60</f>
        <v>336500982</v>
      </c>
    </row>
    <row r="6" spans="1:8">
      <c r="A6" s="335" t="s">
        <v>126</v>
      </c>
      <c r="B6" s="336"/>
      <c r="C6" s="168">
        <v>197856965</v>
      </c>
      <c r="D6" s="168">
        <f>[1]資本門!$B$4</f>
        <v>1516868</v>
      </c>
      <c r="E6" s="168">
        <v>0</v>
      </c>
      <c r="F6" s="168">
        <v>0</v>
      </c>
      <c r="G6" s="168">
        <v>0</v>
      </c>
      <c r="H6" s="169">
        <f>C6+D6+E6-F6-G6</f>
        <v>199373833</v>
      </c>
    </row>
    <row r="7" spans="1:8">
      <c r="A7" s="178" t="s">
        <v>127</v>
      </c>
      <c r="B7" s="176"/>
      <c r="C7" s="168">
        <f>H8+H25</f>
        <v>114634438</v>
      </c>
      <c r="D7" s="168">
        <f>D8+D25</f>
        <v>3601797</v>
      </c>
      <c r="E7" s="168">
        <f>E8+E25</f>
        <v>261745</v>
      </c>
      <c r="F7" s="168">
        <f>F8+F25</f>
        <v>6612090</v>
      </c>
      <c r="G7" s="168">
        <f>G8+G25</f>
        <v>261745</v>
      </c>
      <c r="H7" s="169">
        <f>H8+H25</f>
        <v>114634438</v>
      </c>
    </row>
    <row r="8" spans="1:8">
      <c r="A8" s="179" t="s">
        <v>128</v>
      </c>
      <c r="B8" s="177"/>
      <c r="C8" s="118">
        <f>SUM(C9:C24)</f>
        <v>53857985</v>
      </c>
      <c r="D8" s="118">
        <f>SUM(D9:D24)</f>
        <v>2011051</v>
      </c>
      <c r="E8" s="118">
        <f>SUM(E9:E24)</f>
        <v>0</v>
      </c>
      <c r="F8" s="118">
        <f>SUM(F9:F24)</f>
        <v>5357688</v>
      </c>
      <c r="G8" s="118">
        <f>SUM(G9:G24)</f>
        <v>0</v>
      </c>
      <c r="H8" s="119">
        <f>C8+D8+E8-F8-G8</f>
        <v>50511348</v>
      </c>
    </row>
    <row r="9" spans="1:8">
      <c r="A9" s="124"/>
      <c r="B9" s="123" t="s">
        <v>129</v>
      </c>
      <c r="C9" s="118">
        <v>0</v>
      </c>
      <c r="D9" s="118">
        <v>0</v>
      </c>
      <c r="E9" s="118"/>
      <c r="F9" s="118">
        <v>0</v>
      </c>
      <c r="G9" s="118"/>
      <c r="H9" s="119">
        <f t="shared" ref="H9:H73" si="0">C9+D9+E9-F9-G9</f>
        <v>0</v>
      </c>
    </row>
    <row r="10" spans="1:8">
      <c r="A10" s="124"/>
      <c r="B10" s="123" t="s">
        <v>131</v>
      </c>
      <c r="C10" s="118">
        <v>9751597</v>
      </c>
      <c r="D10" s="118">
        <f>[2]資本門!$G$7</f>
        <v>130200</v>
      </c>
      <c r="E10" s="118"/>
      <c r="F10" s="118">
        <v>43940</v>
      </c>
      <c r="G10" s="118"/>
      <c r="H10" s="119">
        <f t="shared" si="0"/>
        <v>9837857</v>
      </c>
    </row>
    <row r="11" spans="1:8">
      <c r="A11" s="124"/>
      <c r="B11" s="123" t="s">
        <v>132</v>
      </c>
      <c r="C11" s="118">
        <v>2378412</v>
      </c>
      <c r="D11" s="118">
        <f>[2]資本門!$G$8</f>
        <v>144103</v>
      </c>
      <c r="E11" s="118"/>
      <c r="F11" s="118"/>
      <c r="G11" s="118"/>
      <c r="H11" s="119">
        <f>C11+D11+E11-F11-G11</f>
        <v>2522515</v>
      </c>
    </row>
    <row r="12" spans="1:8">
      <c r="A12" s="124"/>
      <c r="B12" s="123" t="s">
        <v>133</v>
      </c>
      <c r="C12" s="118">
        <v>3373483</v>
      </c>
      <c r="D12" s="118">
        <v>0</v>
      </c>
      <c r="E12" s="118"/>
      <c r="F12" s="118"/>
      <c r="G12" s="118"/>
      <c r="H12" s="119">
        <f t="shared" si="0"/>
        <v>3373483</v>
      </c>
    </row>
    <row r="13" spans="1:8">
      <c r="A13" s="124"/>
      <c r="B13" s="123" t="s">
        <v>134</v>
      </c>
      <c r="C13" s="118">
        <v>7685491</v>
      </c>
      <c r="D13" s="118">
        <f>[1]資本門!$G$9</f>
        <v>562748</v>
      </c>
      <c r="E13" s="118"/>
      <c r="F13" s="118"/>
      <c r="G13" s="118"/>
      <c r="H13" s="119">
        <f t="shared" si="0"/>
        <v>8248239</v>
      </c>
    </row>
    <row r="14" spans="1:8">
      <c r="A14" s="124"/>
      <c r="B14" s="123" t="s">
        <v>135</v>
      </c>
      <c r="C14" s="118">
        <v>5001117</v>
      </c>
      <c r="D14" s="118">
        <v>0</v>
      </c>
      <c r="E14" s="118"/>
      <c r="F14" s="118">
        <v>5001117</v>
      </c>
      <c r="G14" s="118"/>
      <c r="H14" s="119">
        <f t="shared" si="0"/>
        <v>0</v>
      </c>
    </row>
    <row r="15" spans="1:8">
      <c r="A15" s="124"/>
      <c r="B15" s="123" t="s">
        <v>136</v>
      </c>
      <c r="C15" s="118">
        <v>202400</v>
      </c>
      <c r="D15" s="118">
        <v>0</v>
      </c>
      <c r="E15" s="118"/>
      <c r="F15" s="118">
        <v>202400</v>
      </c>
      <c r="G15" s="118"/>
      <c r="H15" s="119">
        <f t="shared" si="0"/>
        <v>0</v>
      </c>
    </row>
    <row r="16" spans="1:8">
      <c r="A16" s="124"/>
      <c r="B16" s="123" t="s">
        <v>137</v>
      </c>
      <c r="C16" s="118">
        <v>12888454</v>
      </c>
      <c r="D16" s="118">
        <f>[2]資本門!$G$10</f>
        <v>395000</v>
      </c>
      <c r="E16" s="118"/>
      <c r="F16" s="118">
        <v>64117</v>
      </c>
      <c r="G16" s="118"/>
      <c r="H16" s="119">
        <f t="shared" si="0"/>
        <v>13219337</v>
      </c>
    </row>
    <row r="17" spans="1:8">
      <c r="A17" s="124"/>
      <c r="B17" s="123" t="s">
        <v>138</v>
      </c>
      <c r="C17" s="118">
        <v>5457488</v>
      </c>
      <c r="D17" s="118">
        <f>[2]資本門!$G$11</f>
        <v>99000</v>
      </c>
      <c r="E17" s="118"/>
      <c r="F17" s="118"/>
      <c r="G17" s="118"/>
      <c r="H17" s="119">
        <f t="shared" si="0"/>
        <v>5556488</v>
      </c>
    </row>
    <row r="18" spans="1:8">
      <c r="A18" s="124"/>
      <c r="B18" s="123" t="s">
        <v>139</v>
      </c>
      <c r="C18" s="118">
        <v>227988</v>
      </c>
      <c r="D18" s="118">
        <v>0</v>
      </c>
      <c r="E18" s="118"/>
      <c r="F18" s="118"/>
      <c r="G18" s="118"/>
      <c r="H18" s="119">
        <f t="shared" si="0"/>
        <v>227988</v>
      </c>
    </row>
    <row r="19" spans="1:8">
      <c r="A19" s="124"/>
      <c r="B19" s="123" t="s">
        <v>140</v>
      </c>
      <c r="C19" s="118">
        <v>3821013</v>
      </c>
      <c r="D19" s="118">
        <f>[2]資本門!$G$13</f>
        <v>480000</v>
      </c>
      <c r="E19" s="118"/>
      <c r="F19" s="118"/>
      <c r="G19" s="118"/>
      <c r="H19" s="119">
        <f t="shared" si="0"/>
        <v>4301013</v>
      </c>
    </row>
    <row r="20" spans="1:8">
      <c r="A20" s="124"/>
      <c r="B20" s="123" t="s">
        <v>141</v>
      </c>
      <c r="C20" s="118">
        <v>167542</v>
      </c>
      <c r="D20" s="118">
        <v>0</v>
      </c>
      <c r="E20" s="118"/>
      <c r="F20" s="118"/>
      <c r="G20" s="118"/>
      <c r="H20" s="119">
        <f t="shared" si="0"/>
        <v>167542</v>
      </c>
    </row>
    <row r="21" spans="1:8">
      <c r="A21" s="124"/>
      <c r="B21" s="123" t="s">
        <v>142</v>
      </c>
      <c r="C21" s="118">
        <v>46114</v>
      </c>
      <c r="D21" s="118"/>
      <c r="E21" s="118"/>
      <c r="F21" s="118">
        <v>46114</v>
      </c>
      <c r="G21" s="118"/>
      <c r="H21" s="119">
        <f t="shared" si="0"/>
        <v>0</v>
      </c>
    </row>
    <row r="22" spans="1:8">
      <c r="A22" s="124"/>
      <c r="B22" s="123" t="s">
        <v>143</v>
      </c>
      <c r="C22" s="118">
        <v>267529</v>
      </c>
      <c r="D22" s="118">
        <f>[2]資本門!$G$12</f>
        <v>200000</v>
      </c>
      <c r="E22" s="118"/>
      <c r="F22" s="118"/>
      <c r="G22" s="118"/>
      <c r="H22" s="119">
        <f t="shared" si="0"/>
        <v>467529</v>
      </c>
    </row>
    <row r="23" spans="1:8">
      <c r="A23" s="124"/>
      <c r="B23" s="123" t="s">
        <v>298</v>
      </c>
      <c r="C23" s="118">
        <v>2568728</v>
      </c>
      <c r="D23" s="118"/>
      <c r="E23" s="118"/>
      <c r="F23" s="118"/>
      <c r="G23" s="118"/>
      <c r="H23" s="119">
        <f t="shared" si="0"/>
        <v>2568728</v>
      </c>
    </row>
    <row r="24" spans="1:8">
      <c r="A24" s="124"/>
      <c r="B24" s="123" t="s">
        <v>299</v>
      </c>
      <c r="C24" s="118">
        <v>20629</v>
      </c>
      <c r="D24" s="118"/>
      <c r="E24" s="118"/>
      <c r="F24" s="118"/>
      <c r="G24" s="118"/>
      <c r="H24" s="119">
        <f t="shared" si="0"/>
        <v>20629</v>
      </c>
    </row>
    <row r="25" spans="1:8">
      <c r="A25" s="122" t="s">
        <v>144</v>
      </c>
      <c r="B25" s="123"/>
      <c r="C25" s="118">
        <f>SUM(C26:C53)</f>
        <v>63786746</v>
      </c>
      <c r="D25" s="118">
        <f>SUM(D26:D53)</f>
        <v>1590746</v>
      </c>
      <c r="E25" s="118">
        <f>SUM(E26:E53)</f>
        <v>261745</v>
      </c>
      <c r="F25" s="118">
        <f>SUM(F26:F52)</f>
        <v>1254402</v>
      </c>
      <c r="G25" s="118">
        <f>SUM(G26:G53)</f>
        <v>261745</v>
      </c>
      <c r="H25" s="119">
        <f>C25+D25+E25-F25-G25</f>
        <v>64123090</v>
      </c>
    </row>
    <row r="26" spans="1:8">
      <c r="A26" s="124" t="s">
        <v>145</v>
      </c>
      <c r="B26" s="123" t="s">
        <v>129</v>
      </c>
      <c r="C26" s="118">
        <v>0</v>
      </c>
      <c r="D26" s="118">
        <v>0</v>
      </c>
      <c r="E26" s="118"/>
      <c r="F26" s="118"/>
      <c r="G26" s="118"/>
      <c r="H26" s="119">
        <f t="shared" si="0"/>
        <v>0</v>
      </c>
    </row>
    <row r="27" spans="1:8">
      <c r="A27" s="124" t="s">
        <v>130</v>
      </c>
      <c r="B27" s="123" t="s">
        <v>131</v>
      </c>
      <c r="C27" s="118">
        <v>1123567</v>
      </c>
      <c r="D27" s="118">
        <f>[2]資本門!$G$18</f>
        <v>27836</v>
      </c>
      <c r="E27" s="118">
        <v>94435</v>
      </c>
      <c r="F27" s="118"/>
      <c r="G27" s="118"/>
      <c r="H27" s="119">
        <f>C27+D27+E27-F27-G27</f>
        <v>1245838</v>
      </c>
    </row>
    <row r="28" spans="1:8">
      <c r="A28" s="124" t="s">
        <v>146</v>
      </c>
      <c r="B28" s="123" t="s">
        <v>147</v>
      </c>
      <c r="C28" s="118">
        <v>1058210</v>
      </c>
      <c r="D28" s="118">
        <f>[2]資本門!$G$19</f>
        <v>314910</v>
      </c>
      <c r="E28" s="118">
        <v>80880</v>
      </c>
      <c r="F28" s="118"/>
      <c r="G28" s="118"/>
      <c r="H28" s="119">
        <f>C28+D28+E28-F28-G28</f>
        <v>1454000</v>
      </c>
    </row>
    <row r="29" spans="1:8">
      <c r="A29" s="124" t="s">
        <v>130</v>
      </c>
      <c r="B29" s="123" t="s">
        <v>133</v>
      </c>
      <c r="C29" s="118">
        <v>1585319</v>
      </c>
      <c r="D29" s="118">
        <v>0</v>
      </c>
      <c r="E29" s="118"/>
      <c r="F29" s="118"/>
      <c r="G29" s="118"/>
      <c r="H29" s="119">
        <f t="shared" si="0"/>
        <v>1585319</v>
      </c>
    </row>
    <row r="30" spans="1:8">
      <c r="A30" s="124"/>
      <c r="B30" s="123" t="s">
        <v>134</v>
      </c>
      <c r="C30" s="118">
        <v>2091594</v>
      </c>
      <c r="D30" s="118"/>
      <c r="E30" s="118"/>
      <c r="F30" s="118"/>
      <c r="G30" s="118"/>
      <c r="H30" s="119"/>
    </row>
    <row r="31" spans="1:8">
      <c r="A31" s="124" t="s">
        <v>130</v>
      </c>
      <c r="B31" s="123" t="s">
        <v>143</v>
      </c>
      <c r="C31" s="118">
        <v>9642656</v>
      </c>
      <c r="D31" s="118">
        <f>[2]資本門!$G$20</f>
        <v>150000</v>
      </c>
      <c r="E31" s="118"/>
      <c r="F31" s="118">
        <v>157836</v>
      </c>
      <c r="G31" s="118"/>
      <c r="H31" s="119">
        <f t="shared" si="0"/>
        <v>9634820</v>
      </c>
    </row>
    <row r="32" spans="1:8">
      <c r="A32" s="124" t="s">
        <v>130</v>
      </c>
      <c r="B32" s="123" t="s">
        <v>135</v>
      </c>
      <c r="C32" s="118">
        <v>9820</v>
      </c>
      <c r="D32" s="118">
        <v>0</v>
      </c>
      <c r="E32" s="118"/>
      <c r="F32" s="118">
        <v>9820</v>
      </c>
      <c r="G32" s="118"/>
      <c r="H32" s="119">
        <f t="shared" si="0"/>
        <v>0</v>
      </c>
    </row>
    <row r="33" spans="1:8">
      <c r="A33" s="124" t="s">
        <v>130</v>
      </c>
      <c r="B33" s="123" t="s">
        <v>137</v>
      </c>
      <c r="C33" s="118">
        <v>9075150</v>
      </c>
      <c r="D33" s="118">
        <v>0</v>
      </c>
      <c r="E33" s="118">
        <v>37774</v>
      </c>
      <c r="F33" s="118">
        <v>4500</v>
      </c>
      <c r="G33" s="118"/>
      <c r="H33" s="119">
        <f t="shared" si="0"/>
        <v>9108424</v>
      </c>
    </row>
    <row r="34" spans="1:8">
      <c r="A34" s="124" t="s">
        <v>130</v>
      </c>
      <c r="B34" s="123" t="s">
        <v>138</v>
      </c>
      <c r="C34" s="118">
        <v>658237</v>
      </c>
      <c r="D34" s="118">
        <f>[2]資本門!$G$21</f>
        <v>180000</v>
      </c>
      <c r="E34" s="118"/>
      <c r="F34" s="118"/>
      <c r="G34" s="118"/>
      <c r="H34" s="119">
        <f t="shared" si="0"/>
        <v>838237</v>
      </c>
    </row>
    <row r="35" spans="1:8">
      <c r="A35" s="124" t="s">
        <v>130</v>
      </c>
      <c r="B35" s="123" t="s">
        <v>139</v>
      </c>
      <c r="C35" s="118">
        <v>5433995</v>
      </c>
      <c r="D35" s="118">
        <v>0</v>
      </c>
      <c r="E35" s="118"/>
      <c r="F35" s="118">
        <v>161125</v>
      </c>
      <c r="G35" s="118">
        <v>61993</v>
      </c>
      <c r="H35" s="119">
        <f t="shared" si="0"/>
        <v>5210877</v>
      </c>
    </row>
    <row r="36" spans="1:8">
      <c r="A36" s="124" t="s">
        <v>48</v>
      </c>
      <c r="B36" s="123" t="s">
        <v>148</v>
      </c>
      <c r="C36" s="118">
        <v>1754884</v>
      </c>
      <c r="D36" s="118">
        <f>[2]資本門!$G$22</f>
        <v>13600</v>
      </c>
      <c r="E36" s="118"/>
      <c r="F36" s="118"/>
      <c r="G36" s="118"/>
      <c r="H36" s="119">
        <f t="shared" si="0"/>
        <v>1768484</v>
      </c>
    </row>
    <row r="37" spans="1:8">
      <c r="A37" s="124" t="s">
        <v>51</v>
      </c>
      <c r="B37" s="123" t="s">
        <v>149</v>
      </c>
      <c r="C37" s="118">
        <v>14073597</v>
      </c>
      <c r="D37" s="118">
        <f>[2]資本門!$G$23</f>
        <v>293124</v>
      </c>
      <c r="E37" s="118">
        <v>15931</v>
      </c>
      <c r="F37" s="118">
        <v>163797</v>
      </c>
      <c r="G37" s="118">
        <v>178621</v>
      </c>
      <c r="H37" s="119">
        <f t="shared" si="0"/>
        <v>14040234</v>
      </c>
    </row>
    <row r="38" spans="1:8">
      <c r="A38" s="124" t="s">
        <v>52</v>
      </c>
      <c r="B38" s="123" t="s">
        <v>150</v>
      </c>
      <c r="C38" s="118">
        <v>7726</v>
      </c>
      <c r="D38" s="118">
        <v>0</v>
      </c>
      <c r="E38" s="118"/>
      <c r="F38" s="118"/>
      <c r="G38" s="118"/>
      <c r="H38" s="119">
        <f t="shared" si="0"/>
        <v>7726</v>
      </c>
    </row>
    <row r="39" spans="1:8">
      <c r="A39" s="124" t="s">
        <v>53</v>
      </c>
      <c r="B39" s="123" t="s">
        <v>151</v>
      </c>
      <c r="C39" s="118">
        <v>3941471</v>
      </c>
      <c r="D39" s="118">
        <v>0</v>
      </c>
      <c r="E39" s="118">
        <v>16800</v>
      </c>
      <c r="F39" s="118">
        <v>61840</v>
      </c>
      <c r="G39" s="118"/>
      <c r="H39" s="119">
        <f t="shared" si="0"/>
        <v>3896431</v>
      </c>
    </row>
    <row r="40" spans="1:8">
      <c r="A40" s="124" t="s">
        <v>54</v>
      </c>
      <c r="B40" s="123" t="s">
        <v>152</v>
      </c>
      <c r="C40" s="118">
        <v>378302</v>
      </c>
      <c r="D40" s="118">
        <v>0</v>
      </c>
      <c r="E40" s="118"/>
      <c r="F40" s="118"/>
      <c r="G40" s="118"/>
      <c r="H40" s="119">
        <f t="shared" si="0"/>
        <v>378302</v>
      </c>
    </row>
    <row r="41" spans="1:8">
      <c r="A41" s="124" t="s">
        <v>55</v>
      </c>
      <c r="B41" s="123" t="s">
        <v>304</v>
      </c>
      <c r="C41" s="118">
        <v>1554537</v>
      </c>
      <c r="D41" s="118">
        <v>0</v>
      </c>
      <c r="E41" s="118"/>
      <c r="F41" s="118"/>
      <c r="G41" s="118"/>
      <c r="H41" s="119">
        <f t="shared" si="0"/>
        <v>1554537</v>
      </c>
    </row>
    <row r="42" spans="1:8">
      <c r="A42" s="124" t="s">
        <v>56</v>
      </c>
      <c r="B42" s="123" t="s">
        <v>153</v>
      </c>
      <c r="C42" s="118">
        <v>178271</v>
      </c>
      <c r="D42" s="118">
        <f>[2]資本門!$G$24</f>
        <v>24900</v>
      </c>
      <c r="E42" s="118"/>
      <c r="F42" s="118"/>
      <c r="G42" s="118"/>
      <c r="H42" s="119">
        <f t="shared" si="0"/>
        <v>203171</v>
      </c>
    </row>
    <row r="43" spans="1:8">
      <c r="A43" s="124" t="s">
        <v>57</v>
      </c>
      <c r="B43" s="123" t="s">
        <v>154</v>
      </c>
      <c r="C43" s="118">
        <v>0</v>
      </c>
      <c r="D43" s="118">
        <v>0</v>
      </c>
      <c r="E43" s="118"/>
      <c r="F43" s="118"/>
      <c r="G43" s="118"/>
      <c r="H43" s="119">
        <f t="shared" si="0"/>
        <v>0</v>
      </c>
    </row>
    <row r="44" spans="1:8">
      <c r="A44" s="124" t="s">
        <v>58</v>
      </c>
      <c r="B44" s="123" t="s">
        <v>155</v>
      </c>
      <c r="C44" s="118">
        <v>0</v>
      </c>
      <c r="D44" s="118">
        <v>0</v>
      </c>
      <c r="E44" s="118"/>
      <c r="F44" s="118"/>
      <c r="G44" s="118"/>
      <c r="H44" s="119">
        <f t="shared" si="0"/>
        <v>0</v>
      </c>
    </row>
    <row r="45" spans="1:8">
      <c r="A45" s="124" t="s">
        <v>49</v>
      </c>
      <c r="B45" s="123" t="s">
        <v>141</v>
      </c>
      <c r="C45" s="118">
        <v>127258</v>
      </c>
      <c r="D45" s="118">
        <v>0</v>
      </c>
      <c r="E45" s="118"/>
      <c r="F45" s="118"/>
      <c r="G45" s="118"/>
      <c r="H45" s="119">
        <f t="shared" si="0"/>
        <v>127258</v>
      </c>
    </row>
    <row r="46" spans="1:8">
      <c r="A46" s="124" t="s">
        <v>50</v>
      </c>
      <c r="B46" s="123" t="s">
        <v>142</v>
      </c>
      <c r="C46" s="118">
        <v>42800</v>
      </c>
      <c r="D46" s="118">
        <v>0</v>
      </c>
      <c r="E46" s="118"/>
      <c r="F46" s="118">
        <v>42800</v>
      </c>
      <c r="G46" s="118"/>
      <c r="H46" s="119">
        <f t="shared" si="0"/>
        <v>0</v>
      </c>
    </row>
    <row r="47" spans="1:8">
      <c r="A47" s="124" t="s">
        <v>59</v>
      </c>
      <c r="B47" s="123" t="s">
        <v>156</v>
      </c>
      <c r="C47" s="118">
        <v>6835093</v>
      </c>
      <c r="D47" s="118">
        <f>[2]資本門!$G$25</f>
        <v>586376</v>
      </c>
      <c r="E47" s="118"/>
      <c r="F47" s="118">
        <v>469103</v>
      </c>
      <c r="G47" s="118"/>
      <c r="H47" s="119">
        <f>C47+D47+E47-F47-G47</f>
        <v>6952366</v>
      </c>
    </row>
    <row r="48" spans="1:8">
      <c r="A48" s="124" t="s">
        <v>60</v>
      </c>
      <c r="B48" s="123" t="s">
        <v>157</v>
      </c>
      <c r="C48" s="118">
        <v>3286452</v>
      </c>
      <c r="D48" s="118">
        <v>0</v>
      </c>
      <c r="E48" s="118">
        <v>5200</v>
      </c>
      <c r="F48" s="118">
        <v>183581</v>
      </c>
      <c r="G48" s="118"/>
      <c r="H48" s="119">
        <f t="shared" si="0"/>
        <v>3108071</v>
      </c>
    </row>
    <row r="49" spans="1:8">
      <c r="A49" s="124" t="s">
        <v>61</v>
      </c>
      <c r="B49" s="123" t="s">
        <v>158</v>
      </c>
      <c r="C49" s="118">
        <v>60824</v>
      </c>
      <c r="D49" s="118">
        <v>0</v>
      </c>
      <c r="E49" s="118">
        <v>3000</v>
      </c>
      <c r="F49" s="118"/>
      <c r="G49" s="118">
        <v>21131</v>
      </c>
      <c r="H49" s="119">
        <f t="shared" si="0"/>
        <v>42693</v>
      </c>
    </row>
    <row r="50" spans="1:8">
      <c r="A50" s="124" t="s">
        <v>62</v>
      </c>
      <c r="B50" s="123" t="s">
        <v>159</v>
      </c>
      <c r="C50" s="118">
        <v>109767</v>
      </c>
      <c r="D50" s="118">
        <v>0</v>
      </c>
      <c r="E50" s="118">
        <v>7725</v>
      </c>
      <c r="F50" s="118"/>
      <c r="G50" s="118"/>
      <c r="H50" s="119">
        <f t="shared" si="0"/>
        <v>117492</v>
      </c>
    </row>
    <row r="51" spans="1:8">
      <c r="A51" s="124" t="s">
        <v>63</v>
      </c>
      <c r="B51" s="123" t="s">
        <v>160</v>
      </c>
      <c r="C51" s="118">
        <v>59600</v>
      </c>
      <c r="D51" s="118">
        <v>0</v>
      </c>
      <c r="E51" s="118"/>
      <c r="F51" s="118"/>
      <c r="G51" s="118"/>
      <c r="H51" s="119">
        <f t="shared" si="0"/>
        <v>59600</v>
      </c>
    </row>
    <row r="52" spans="1:8">
      <c r="A52" s="124" t="s">
        <v>64</v>
      </c>
      <c r="B52" s="123" t="s">
        <v>161</v>
      </c>
      <c r="C52" s="118">
        <v>105629</v>
      </c>
      <c r="D52" s="118">
        <v>0</v>
      </c>
      <c r="E52" s="118"/>
      <c r="F52" s="118"/>
      <c r="G52" s="118"/>
      <c r="H52" s="119">
        <f t="shared" si="0"/>
        <v>105629</v>
      </c>
    </row>
    <row r="53" spans="1:8">
      <c r="A53" s="124"/>
      <c r="B53" s="123" t="s">
        <v>300</v>
      </c>
      <c r="C53" s="118">
        <v>591987</v>
      </c>
      <c r="D53" s="118"/>
      <c r="E53" s="118"/>
      <c r="F53" s="118"/>
      <c r="G53" s="118"/>
      <c r="H53" s="119">
        <f t="shared" si="0"/>
        <v>591987</v>
      </c>
    </row>
    <row r="54" spans="1:8">
      <c r="A54" s="170" t="s">
        <v>168</v>
      </c>
      <c r="B54" s="171"/>
      <c r="C54" s="168">
        <f>SUM(C56:C59)</f>
        <v>2580828</v>
      </c>
      <c r="D54" s="168">
        <f t="shared" ref="D54:H54" si="1">D55+D59</f>
        <v>62072</v>
      </c>
      <c r="E54" s="168">
        <f t="shared" si="1"/>
        <v>0</v>
      </c>
      <c r="F54" s="168">
        <f t="shared" si="1"/>
        <v>0</v>
      </c>
      <c r="G54" s="168">
        <f t="shared" si="1"/>
        <v>0</v>
      </c>
      <c r="H54" s="169">
        <f t="shared" si="1"/>
        <v>2642900</v>
      </c>
    </row>
    <row r="55" spans="1:8">
      <c r="A55" s="124"/>
      <c r="B55" s="123" t="s">
        <v>162</v>
      </c>
      <c r="C55" s="118">
        <f>SUM(C56:C58)</f>
        <v>2537228</v>
      </c>
      <c r="D55" s="118">
        <f t="shared" ref="D55:G55" si="2">SUM(D56:D58)</f>
        <v>62072</v>
      </c>
      <c r="E55" s="118">
        <f t="shared" si="2"/>
        <v>0</v>
      </c>
      <c r="F55" s="118">
        <f t="shared" si="2"/>
        <v>0</v>
      </c>
      <c r="G55" s="118">
        <f t="shared" si="2"/>
        <v>0</v>
      </c>
      <c r="H55" s="119">
        <f>SUM(H56:H58)</f>
        <v>2599300</v>
      </c>
    </row>
    <row r="56" spans="1:8">
      <c r="A56" s="124"/>
      <c r="B56" s="123" t="s">
        <v>163</v>
      </c>
      <c r="C56" s="118">
        <v>2299588</v>
      </c>
      <c r="D56" s="118">
        <f>[2]資本門!$B$27</f>
        <v>62072</v>
      </c>
      <c r="E56" s="118"/>
      <c r="F56" s="118"/>
      <c r="G56" s="118"/>
      <c r="H56" s="119">
        <f t="shared" si="0"/>
        <v>2361660</v>
      </c>
    </row>
    <row r="57" spans="1:8">
      <c r="A57" s="124"/>
      <c r="B57" s="123" t="s">
        <v>164</v>
      </c>
      <c r="C57" s="118">
        <v>95205</v>
      </c>
      <c r="D57" s="118"/>
      <c r="E57" s="118"/>
      <c r="F57" s="118"/>
      <c r="G57" s="118"/>
      <c r="H57" s="119">
        <f t="shared" si="0"/>
        <v>95205</v>
      </c>
    </row>
    <row r="58" spans="1:8">
      <c r="A58" s="124"/>
      <c r="B58" s="123" t="s">
        <v>165</v>
      </c>
      <c r="C58" s="118">
        <v>142435</v>
      </c>
      <c r="D58" s="118"/>
      <c r="E58" s="118"/>
      <c r="F58" s="118"/>
      <c r="G58" s="118"/>
      <c r="H58" s="119">
        <f t="shared" si="0"/>
        <v>142435</v>
      </c>
    </row>
    <row r="59" spans="1:8">
      <c r="A59" s="124"/>
      <c r="B59" s="123" t="s">
        <v>166</v>
      </c>
      <c r="C59" s="118">
        <v>43600</v>
      </c>
      <c r="D59" s="118"/>
      <c r="E59" s="118"/>
      <c r="F59" s="118"/>
      <c r="G59" s="118"/>
      <c r="H59" s="119">
        <f t="shared" si="0"/>
        <v>43600</v>
      </c>
    </row>
    <row r="60" spans="1:8">
      <c r="A60" s="170" t="s">
        <v>167</v>
      </c>
      <c r="B60" s="171"/>
      <c r="C60" s="168">
        <f>C61+C62+C63</f>
        <v>19542289</v>
      </c>
      <c r="D60" s="168">
        <f>SUM(D61:D63)</f>
        <v>1266745</v>
      </c>
      <c r="E60" s="168">
        <f>SUM(E61:E63)</f>
        <v>8600</v>
      </c>
      <c r="F60" s="168">
        <f>SUM(F61:F63)</f>
        <v>959223</v>
      </c>
      <c r="G60" s="168">
        <f>SUM(G61:G63)</f>
        <v>8600</v>
      </c>
      <c r="H60" s="169">
        <f>C60+D60+E60-F60-G60</f>
        <v>19849811</v>
      </c>
    </row>
    <row r="61" spans="1:8">
      <c r="A61" s="124"/>
      <c r="B61" s="123" t="s">
        <v>171</v>
      </c>
      <c r="C61" s="118">
        <v>751200</v>
      </c>
      <c r="D61" s="118"/>
      <c r="E61" s="118"/>
      <c r="F61" s="118"/>
      <c r="G61" s="118"/>
      <c r="H61" s="119">
        <f t="shared" si="0"/>
        <v>751200</v>
      </c>
    </row>
    <row r="62" spans="1:8">
      <c r="A62" s="124"/>
      <c r="B62" s="123" t="s">
        <v>172</v>
      </c>
      <c r="C62" s="118">
        <v>263640</v>
      </c>
      <c r="D62" s="118">
        <v>0</v>
      </c>
      <c r="E62" s="118"/>
      <c r="F62" s="118">
        <v>45000</v>
      </c>
      <c r="G62" s="118"/>
      <c r="H62" s="119">
        <f t="shared" si="0"/>
        <v>218640</v>
      </c>
    </row>
    <row r="63" spans="1:8">
      <c r="A63" s="124"/>
      <c r="B63" s="123" t="s">
        <v>173</v>
      </c>
      <c r="C63" s="118">
        <f>SUM(C64:C77)</f>
        <v>18527449</v>
      </c>
      <c r="D63" s="118">
        <f>SUM(D64:D77)</f>
        <v>1266745</v>
      </c>
      <c r="E63" s="118">
        <f>SUM(E64:E77)</f>
        <v>8600</v>
      </c>
      <c r="F63" s="118">
        <f>SUM(F64:F77)</f>
        <v>914223</v>
      </c>
      <c r="G63" s="118">
        <f>SUM(G64:G77)</f>
        <v>8600</v>
      </c>
      <c r="H63" s="119">
        <f t="shared" si="0"/>
        <v>18879971</v>
      </c>
    </row>
    <row r="64" spans="1:8">
      <c r="A64" s="124"/>
      <c r="B64" s="123" t="s">
        <v>287</v>
      </c>
      <c r="C64" s="118">
        <v>133862</v>
      </c>
      <c r="D64" s="118">
        <v>0</v>
      </c>
      <c r="E64" s="118"/>
      <c r="F64" s="118"/>
      <c r="G64" s="118"/>
      <c r="H64" s="119">
        <f t="shared" si="0"/>
        <v>133862</v>
      </c>
    </row>
    <row r="65" spans="1:8">
      <c r="A65" s="124"/>
      <c r="B65" s="123" t="s">
        <v>288</v>
      </c>
      <c r="C65" s="118">
        <v>48353</v>
      </c>
      <c r="D65" s="118">
        <v>0</v>
      </c>
      <c r="E65" s="118"/>
      <c r="F65" s="118"/>
      <c r="G65" s="118"/>
      <c r="H65" s="119">
        <f t="shared" si="0"/>
        <v>48353</v>
      </c>
    </row>
    <row r="66" spans="1:8">
      <c r="A66" s="124"/>
      <c r="B66" s="123" t="s">
        <v>289</v>
      </c>
      <c r="C66" s="118">
        <v>15862622</v>
      </c>
      <c r="D66" s="118">
        <f>[2]資本門!$G$29</f>
        <v>1209375</v>
      </c>
      <c r="E66" s="118">
        <v>8600</v>
      </c>
      <c r="F66" s="118">
        <v>838583</v>
      </c>
      <c r="G66" s="118"/>
      <c r="H66" s="119">
        <f t="shared" si="0"/>
        <v>16242014</v>
      </c>
    </row>
    <row r="67" spans="1:8">
      <c r="A67" s="124"/>
      <c r="B67" s="123" t="s">
        <v>290</v>
      </c>
      <c r="C67" s="118">
        <v>139609</v>
      </c>
      <c r="D67" s="118"/>
      <c r="E67" s="118"/>
      <c r="F67" s="118"/>
      <c r="G67" s="118"/>
      <c r="H67" s="119">
        <f t="shared" si="0"/>
        <v>139609</v>
      </c>
    </row>
    <row r="68" spans="1:8">
      <c r="A68" s="124"/>
      <c r="B68" s="123" t="s">
        <v>291</v>
      </c>
      <c r="C68" s="118">
        <v>499117</v>
      </c>
      <c r="D68" s="118"/>
      <c r="E68" s="118"/>
      <c r="F68" s="118"/>
      <c r="G68" s="118"/>
      <c r="H68" s="119">
        <f>C68+D68+E68-F68-G68</f>
        <v>499117</v>
      </c>
    </row>
    <row r="69" spans="1:8">
      <c r="A69" s="124"/>
      <c r="B69" s="123" t="s">
        <v>292</v>
      </c>
      <c r="C69" s="118">
        <v>153476</v>
      </c>
      <c r="D69" s="118"/>
      <c r="E69" s="118"/>
      <c r="F69" s="118"/>
      <c r="G69" s="118"/>
      <c r="H69" s="119">
        <f t="shared" si="0"/>
        <v>153476</v>
      </c>
    </row>
    <row r="70" spans="1:8">
      <c r="A70" s="124"/>
      <c r="B70" s="123" t="s">
        <v>293</v>
      </c>
      <c r="C70" s="118">
        <v>286030</v>
      </c>
      <c r="D70" s="118">
        <v>0</v>
      </c>
      <c r="E70" s="118"/>
      <c r="F70" s="118"/>
      <c r="G70" s="118"/>
      <c r="H70" s="119">
        <f t="shared" si="0"/>
        <v>286030</v>
      </c>
    </row>
    <row r="71" spans="1:8">
      <c r="A71" s="124"/>
      <c r="B71" s="123" t="s">
        <v>294</v>
      </c>
      <c r="C71" s="118">
        <v>1125344</v>
      </c>
      <c r="D71" s="118"/>
      <c r="E71" s="118"/>
      <c r="F71" s="118">
        <v>75640</v>
      </c>
      <c r="G71" s="118"/>
      <c r="H71" s="119">
        <f t="shared" si="0"/>
        <v>1049704</v>
      </c>
    </row>
    <row r="72" spans="1:8">
      <c r="A72" s="124"/>
      <c r="B72" s="123" t="s">
        <v>295</v>
      </c>
      <c r="C72" s="118">
        <v>81901</v>
      </c>
      <c r="D72" s="118"/>
      <c r="E72" s="118"/>
      <c r="F72" s="118"/>
      <c r="G72" s="118"/>
      <c r="H72" s="119">
        <f t="shared" si="0"/>
        <v>81901</v>
      </c>
    </row>
    <row r="73" spans="1:8">
      <c r="A73" s="124"/>
      <c r="B73" s="123" t="s">
        <v>296</v>
      </c>
      <c r="C73" s="118">
        <v>135165</v>
      </c>
      <c r="D73" s="118"/>
      <c r="E73" s="118"/>
      <c r="F73" s="118"/>
      <c r="G73" s="118">
        <v>8600</v>
      </c>
      <c r="H73" s="119">
        <f t="shared" si="0"/>
        <v>126565</v>
      </c>
    </row>
    <row r="74" spans="1:8">
      <c r="A74" s="124"/>
      <c r="B74" s="123" t="s">
        <v>297</v>
      </c>
      <c r="C74" s="118">
        <v>20904</v>
      </c>
      <c r="D74" s="118"/>
      <c r="E74" s="118"/>
      <c r="F74" s="118"/>
      <c r="G74" s="118"/>
      <c r="H74" s="119">
        <f t="shared" ref="H74:H84" si="3">C74+D74+E74-F74-G74</f>
        <v>20904</v>
      </c>
    </row>
    <row r="75" spans="1:8">
      <c r="A75" s="124"/>
      <c r="B75" s="123" t="s">
        <v>302</v>
      </c>
      <c r="C75" s="118">
        <v>1290</v>
      </c>
      <c r="D75" s="118"/>
      <c r="E75" s="118"/>
      <c r="F75" s="118"/>
      <c r="G75" s="118"/>
      <c r="H75" s="119">
        <f t="shared" si="3"/>
        <v>1290</v>
      </c>
    </row>
    <row r="76" spans="1:8">
      <c r="A76" s="124"/>
      <c r="B76" s="123" t="s">
        <v>301</v>
      </c>
      <c r="C76" s="118">
        <v>39776</v>
      </c>
      <c r="D76" s="118"/>
      <c r="E76" s="118"/>
      <c r="F76" s="118"/>
      <c r="G76" s="118"/>
      <c r="H76" s="119">
        <f t="shared" si="3"/>
        <v>39776</v>
      </c>
    </row>
    <row r="77" spans="1:8">
      <c r="A77" s="124"/>
      <c r="B77" s="123" t="s">
        <v>339</v>
      </c>
      <c r="C77" s="118">
        <v>0</v>
      </c>
      <c r="D77" s="118">
        <f>[2]資本門!$G$30</f>
        <v>57370</v>
      </c>
      <c r="E77" s="118"/>
      <c r="F77" s="118"/>
      <c r="G77" s="118"/>
      <c r="H77" s="119">
        <f t="shared" si="3"/>
        <v>57370</v>
      </c>
    </row>
    <row r="78" spans="1:8">
      <c r="A78" s="121" t="s">
        <v>169</v>
      </c>
      <c r="B78" s="120"/>
      <c r="C78" s="118">
        <v>0</v>
      </c>
      <c r="D78" s="118"/>
      <c r="E78" s="118"/>
      <c r="F78" s="118"/>
      <c r="G78" s="118"/>
      <c r="H78" s="119">
        <f t="shared" si="3"/>
        <v>0</v>
      </c>
    </row>
    <row r="79" spans="1:8">
      <c r="A79" s="124"/>
      <c r="B79" s="123" t="s">
        <v>170</v>
      </c>
      <c r="C79" s="118">
        <v>0</v>
      </c>
      <c r="D79" s="118"/>
      <c r="E79" s="118"/>
      <c r="F79" s="118"/>
      <c r="G79" s="118"/>
      <c r="H79" s="119">
        <f t="shared" si="3"/>
        <v>0</v>
      </c>
    </row>
    <row r="80" spans="1:8">
      <c r="A80" s="172" t="s">
        <v>65</v>
      </c>
      <c r="B80" s="175"/>
      <c r="C80" s="173">
        <f>C81+C84</f>
        <v>116345669</v>
      </c>
      <c r="D80" s="173">
        <f>D81+D84</f>
        <v>0</v>
      </c>
      <c r="E80" s="173">
        <f>E81+E84</f>
        <v>0</v>
      </c>
      <c r="F80" s="173">
        <f>F81+F84</f>
        <v>0</v>
      </c>
      <c r="G80" s="173">
        <f>SUM(G81:G84)</f>
        <v>0</v>
      </c>
      <c r="H80" s="174">
        <f>H81+H84</f>
        <v>116345669</v>
      </c>
    </row>
    <row r="81" spans="1:8">
      <c r="A81" s="332" t="s">
        <v>175</v>
      </c>
      <c r="B81" s="333"/>
      <c r="C81" s="118">
        <f>SUM(C82:C83)</f>
        <v>325000</v>
      </c>
      <c r="D81" s="118"/>
      <c r="E81" s="118"/>
      <c r="F81" s="118"/>
      <c r="G81" s="118"/>
      <c r="H81" s="119">
        <f t="shared" si="3"/>
        <v>325000</v>
      </c>
    </row>
    <row r="82" spans="1:8">
      <c r="A82" s="124"/>
      <c r="B82" s="123" t="s">
        <v>176</v>
      </c>
      <c r="C82" s="118">
        <v>25000</v>
      </c>
      <c r="D82" s="118"/>
      <c r="E82" s="118"/>
      <c r="F82" s="118"/>
      <c r="G82" s="118"/>
      <c r="H82" s="119">
        <f t="shared" si="3"/>
        <v>25000</v>
      </c>
    </row>
    <row r="83" spans="1:8">
      <c r="A83" s="124"/>
      <c r="B83" s="123" t="s">
        <v>177</v>
      </c>
      <c r="C83" s="118">
        <v>300000</v>
      </c>
      <c r="D83" s="118"/>
      <c r="E83" s="118"/>
      <c r="F83" s="118"/>
      <c r="G83" s="118"/>
      <c r="H83" s="119">
        <f t="shared" si="3"/>
        <v>300000</v>
      </c>
    </row>
    <row r="84" spans="1:8">
      <c r="A84" s="332" t="s">
        <v>305</v>
      </c>
      <c r="B84" s="333"/>
      <c r="C84" s="118">
        <v>116020669</v>
      </c>
      <c r="D84" s="118"/>
      <c r="E84" s="118"/>
      <c r="F84" s="118"/>
      <c r="G84" s="118"/>
      <c r="H84" s="119">
        <f t="shared" si="3"/>
        <v>116020669</v>
      </c>
    </row>
    <row r="85" spans="1:8">
      <c r="A85" s="172" t="s">
        <v>307</v>
      </c>
      <c r="B85" s="175"/>
      <c r="C85" s="173">
        <f>SUM(C86:C87)</f>
        <v>89400</v>
      </c>
      <c r="D85" s="173">
        <f>SUM(D86:D87)</f>
        <v>0</v>
      </c>
      <c r="E85" s="173">
        <f>SUM(E86:E87)</f>
        <v>0</v>
      </c>
      <c r="F85" s="173">
        <f>SUM(F86:F87)</f>
        <v>0</v>
      </c>
      <c r="G85" s="173">
        <f>SUM(G86:G87)</f>
        <v>0</v>
      </c>
      <c r="H85" s="174">
        <f>C85+D85+E85-F85-G85</f>
        <v>89400</v>
      </c>
    </row>
    <row r="86" spans="1:8">
      <c r="A86" s="124"/>
      <c r="B86" s="123" t="s">
        <v>139</v>
      </c>
      <c r="C86" s="118">
        <v>38400</v>
      </c>
      <c r="D86" s="118"/>
      <c r="E86" s="118"/>
      <c r="F86" s="118"/>
      <c r="G86" s="118"/>
      <c r="H86" s="119">
        <f>C86+D86+E86-F86-G86</f>
        <v>38400</v>
      </c>
    </row>
    <row r="87" spans="1:8">
      <c r="A87" s="124"/>
      <c r="B87" s="123" t="s">
        <v>134</v>
      </c>
      <c r="C87" s="118">
        <v>51000</v>
      </c>
      <c r="D87" s="118"/>
      <c r="E87" s="118"/>
      <c r="F87" s="118"/>
      <c r="G87" s="118"/>
      <c r="H87" s="119">
        <f>C87+D87+E87-F87-G87</f>
        <v>51000</v>
      </c>
    </row>
    <row r="88" spans="1:8">
      <c r="A88" s="332" t="s">
        <v>174</v>
      </c>
      <c r="B88" s="333"/>
      <c r="C88" s="118">
        <v>0</v>
      </c>
      <c r="D88" s="118"/>
      <c r="E88" s="118"/>
      <c r="F88" s="118"/>
      <c r="G88" s="118"/>
      <c r="H88" s="119">
        <f>C88+D88+E88-F88-G88</f>
        <v>0</v>
      </c>
    </row>
    <row r="89" spans="1:8" ht="17.5" thickBot="1">
      <c r="A89" s="29" t="s">
        <v>66</v>
      </c>
      <c r="B89" s="30"/>
      <c r="C89" s="23">
        <f t="shared" ref="C89:H89" si="4">C5+C80+C85</f>
        <v>451049589</v>
      </c>
      <c r="D89" s="23">
        <f t="shared" si="4"/>
        <v>6447482</v>
      </c>
      <c r="E89" s="23">
        <f t="shared" si="4"/>
        <v>270345</v>
      </c>
      <c r="F89" s="23">
        <f t="shared" si="4"/>
        <v>7571313</v>
      </c>
      <c r="G89" s="23">
        <f t="shared" si="4"/>
        <v>270345</v>
      </c>
      <c r="H89" s="24">
        <f t="shared" si="4"/>
        <v>452936051</v>
      </c>
    </row>
    <row r="90" spans="1:8">
      <c r="D90" s="131"/>
    </row>
  </sheetData>
  <sheetProtection algorithmName="SHA-512" hashValue="XQ3hGVpsQHjbTql3oOKTVpkViy6pOsQSjixUHxLrCyGZ5msbPo5ncZniDjS3YdcB2fI1OJ0irMO3OkMKwH3g2A==" saltValue="6xfiN7+oo6YA6qdfa0jl8g==" spinCount="100000" sheet="1" objects="1" scenarios="1"/>
  <mergeCells count="8">
    <mergeCell ref="A84:B84"/>
    <mergeCell ref="A88:B88"/>
    <mergeCell ref="A81:B81"/>
    <mergeCell ref="A1:H1"/>
    <mergeCell ref="A6:B6"/>
    <mergeCell ref="A4:B4"/>
    <mergeCell ref="A2:H2"/>
    <mergeCell ref="A3:H3"/>
  </mergeCells>
  <phoneticPr fontId="1" type="noConversion"/>
  <printOptions horizontalCentered="1"/>
  <pageMargins left="3.937007874015748E-2" right="3.937007874015748E-2" top="0.74803149606299213" bottom="0.74803149606299213" header="0.31496062992125984" footer="0.31496062992125984"/>
  <pageSetup paperSize="9" scale="93" fitToHeight="2" orientation="portrait" r:id="rId1"/>
  <headerFooter>
    <oddHeader>&amp;R
&amp;"標楷體,標準"全&amp;N頁第&amp;P頁
單位：新臺幣元</oddHeader>
    <oddFooter>&amp;C～    　   ～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7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G4" sqref="G1:G1048576"/>
    </sheetView>
  </sheetViews>
  <sheetFormatPr defaultColWidth="8.7265625" defaultRowHeight="17"/>
  <cols>
    <col min="1" max="1" width="2.36328125" style="18" customWidth="1"/>
    <col min="2" max="2" width="18" style="18" customWidth="1"/>
    <col min="3" max="4" width="15" style="3" customWidth="1"/>
    <col min="5" max="5" width="13.90625" style="3" bestFit="1" customWidth="1"/>
    <col min="6" max="6" width="11.6328125" style="3" customWidth="1"/>
    <col min="7" max="7" width="23" style="3" hidden="1" customWidth="1"/>
    <col min="8" max="8" width="26.26953125" style="3" customWidth="1"/>
    <col min="9" max="9" width="8.7265625" style="3"/>
    <col min="10" max="10" width="23.08984375" style="3" customWidth="1"/>
    <col min="11" max="11" width="17.90625" style="3" customWidth="1"/>
    <col min="12" max="16384" width="8.7265625" style="3"/>
  </cols>
  <sheetData>
    <row r="1" spans="1:11">
      <c r="A1" s="302" t="s">
        <v>188</v>
      </c>
      <c r="B1" s="302"/>
      <c r="C1" s="302"/>
      <c r="D1" s="302"/>
      <c r="E1" s="302"/>
      <c r="F1" s="302"/>
      <c r="G1" s="302"/>
    </row>
    <row r="2" spans="1:11">
      <c r="A2" s="302" t="s">
        <v>279</v>
      </c>
      <c r="B2" s="302"/>
      <c r="C2" s="302"/>
      <c r="D2" s="302"/>
      <c r="E2" s="302"/>
      <c r="F2" s="302"/>
      <c r="G2" s="302"/>
    </row>
    <row r="3" spans="1:11" ht="17.5" thickBot="1">
      <c r="A3" s="315" t="s">
        <v>315</v>
      </c>
      <c r="B3" s="315"/>
      <c r="C3" s="315"/>
      <c r="D3" s="315"/>
      <c r="E3" s="315"/>
      <c r="F3" s="315"/>
      <c r="G3" s="315"/>
    </row>
    <row r="4" spans="1:11" ht="24" customHeight="1">
      <c r="A4" s="346" t="s">
        <v>185</v>
      </c>
      <c r="B4" s="347"/>
      <c r="C4" s="350" t="s">
        <v>67</v>
      </c>
      <c r="D4" s="350" t="s">
        <v>68</v>
      </c>
      <c r="E4" s="352" t="s">
        <v>184</v>
      </c>
      <c r="F4" s="353"/>
      <c r="G4" s="42" t="s">
        <v>183</v>
      </c>
    </row>
    <row r="5" spans="1:11" ht="23.15" customHeight="1">
      <c r="A5" s="348"/>
      <c r="B5" s="349"/>
      <c r="C5" s="351"/>
      <c r="D5" s="351"/>
      <c r="E5" s="31" t="s">
        <v>69</v>
      </c>
      <c r="F5" s="32" t="s">
        <v>70</v>
      </c>
      <c r="G5" s="43"/>
      <c r="K5" s="6"/>
    </row>
    <row r="6" spans="1:11" ht="29.5" customHeight="1">
      <c r="A6" s="342" t="s">
        <v>71</v>
      </c>
      <c r="B6" s="343"/>
      <c r="C6" s="35">
        <f>SUM(C7:C9)</f>
        <v>43816516</v>
      </c>
      <c r="D6" s="35">
        <f>SUM(D7:D9)</f>
        <v>41401930</v>
      </c>
      <c r="E6" s="35">
        <f>D6-C6</f>
        <v>-2414586</v>
      </c>
      <c r="F6" s="36">
        <f>SUM(E6/C6*100)</f>
        <v>-5.5106754722351727</v>
      </c>
      <c r="G6" s="155"/>
      <c r="J6" s="6"/>
      <c r="K6" s="6"/>
    </row>
    <row r="7" spans="1:11" ht="29.5" customHeight="1">
      <c r="A7" s="136"/>
      <c r="B7" s="111" t="s">
        <v>267</v>
      </c>
      <c r="C7" s="37">
        <v>34850256</v>
      </c>
      <c r="D7" s="44">
        <v>32948052</v>
      </c>
      <c r="E7" s="35">
        <f t="shared" ref="E7:E9" si="0">D7-C7</f>
        <v>-1902204</v>
      </c>
      <c r="F7" s="36">
        <f>SUM(E7/C7*100)</f>
        <v>-5.4582210242587603</v>
      </c>
      <c r="G7" s="155"/>
      <c r="J7" s="6"/>
      <c r="K7" s="6"/>
    </row>
    <row r="8" spans="1:11" ht="29.5" customHeight="1">
      <c r="A8" s="136"/>
      <c r="B8" s="111" t="s">
        <v>268</v>
      </c>
      <c r="C8" s="37">
        <v>5025380</v>
      </c>
      <c r="D8" s="38">
        <v>4772738</v>
      </c>
      <c r="E8" s="35">
        <f t="shared" si="0"/>
        <v>-252642</v>
      </c>
      <c r="F8" s="36">
        <f>SUM(E8/C8*100)</f>
        <v>-5.027321316994934</v>
      </c>
      <c r="G8" s="155"/>
      <c r="J8" s="6"/>
      <c r="K8" s="6"/>
    </row>
    <row r="9" spans="1:11" ht="29.5" customHeight="1">
      <c r="A9" s="135"/>
      <c r="B9" s="111" t="s">
        <v>269</v>
      </c>
      <c r="C9" s="37">
        <v>3940880</v>
      </c>
      <c r="D9" s="35">
        <v>3681140</v>
      </c>
      <c r="E9" s="35">
        <f t="shared" si="0"/>
        <v>-259740</v>
      </c>
      <c r="F9" s="36">
        <f>SUM(E9/C9*100)</f>
        <v>-6.5909137045532971</v>
      </c>
      <c r="G9" s="155"/>
      <c r="J9" s="6"/>
      <c r="K9" s="6"/>
    </row>
    <row r="10" spans="1:11" ht="35.15" customHeight="1">
      <c r="A10" s="344" t="s">
        <v>72</v>
      </c>
      <c r="B10" s="345"/>
      <c r="C10" s="37">
        <f>SUM(C11:C12)</f>
        <v>52878192</v>
      </c>
      <c r="D10" s="37">
        <f>D11+D12</f>
        <v>37938709</v>
      </c>
      <c r="E10" s="37">
        <f t="shared" ref="E10:E18" si="1">D10-C10</f>
        <v>-14939483</v>
      </c>
      <c r="F10" s="36">
        <f>SUM(E10/C10*100)</f>
        <v>-28.252635793598994</v>
      </c>
      <c r="G10" s="137"/>
      <c r="J10" s="6"/>
      <c r="K10" s="6"/>
    </row>
    <row r="11" spans="1:11" ht="34.5" customHeight="1">
      <c r="A11" s="136"/>
      <c r="B11" s="111" t="s">
        <v>265</v>
      </c>
      <c r="C11" s="37">
        <v>45000000</v>
      </c>
      <c r="D11" s="37">
        <v>31074675</v>
      </c>
      <c r="E11" s="37">
        <f t="shared" si="1"/>
        <v>-13925325</v>
      </c>
      <c r="F11" s="36">
        <f t="shared" ref="F11:F18" si="2">SUM(E11/C11*100)</f>
        <v>-30.945166666666669</v>
      </c>
      <c r="G11" s="137" t="s">
        <v>309</v>
      </c>
      <c r="J11" s="6"/>
      <c r="K11" s="6"/>
    </row>
    <row r="12" spans="1:11" ht="70.5" customHeight="1">
      <c r="A12" s="112"/>
      <c r="B12" s="111" t="s">
        <v>266</v>
      </c>
      <c r="C12" s="37">
        <v>7878192</v>
      </c>
      <c r="D12" s="37">
        <v>6864034</v>
      </c>
      <c r="E12" s="37">
        <f t="shared" si="1"/>
        <v>-1014158</v>
      </c>
      <c r="F12" s="36">
        <f>SUM(E12/C12*100)</f>
        <v>-12.872978977917777</v>
      </c>
      <c r="G12" s="137" t="s">
        <v>325</v>
      </c>
      <c r="J12" s="6"/>
      <c r="K12" s="6"/>
    </row>
    <row r="13" spans="1:11" ht="27" customHeight="1">
      <c r="A13" s="344" t="s">
        <v>73</v>
      </c>
      <c r="B13" s="345"/>
      <c r="C13" s="37">
        <f>SUM(C14:C15)</f>
        <v>12874602</v>
      </c>
      <c r="D13" s="37">
        <f>SUM(D14:D15)</f>
        <v>11818628</v>
      </c>
      <c r="E13" s="37">
        <f t="shared" ref="E13:F13" si="3">E14</f>
        <v>-1385722</v>
      </c>
      <c r="F13" s="39">
        <f t="shared" si="3"/>
        <v>-10.847476892039376</v>
      </c>
      <c r="G13" s="43"/>
      <c r="J13" s="6"/>
      <c r="K13" s="6"/>
    </row>
    <row r="14" spans="1:11" ht="100.5" customHeight="1">
      <c r="A14" s="136"/>
      <c r="B14" s="111" t="s">
        <v>264</v>
      </c>
      <c r="C14" s="37">
        <f>12874602-C15</f>
        <v>12774602</v>
      </c>
      <c r="D14" s="37">
        <v>11388880</v>
      </c>
      <c r="E14" s="37">
        <f t="shared" si="1"/>
        <v>-1385722</v>
      </c>
      <c r="F14" s="36">
        <f>SUM(E14/C14*100)</f>
        <v>-10.847476892039376</v>
      </c>
      <c r="G14" s="155" t="s">
        <v>343</v>
      </c>
      <c r="J14" s="6"/>
    </row>
    <row r="15" spans="1:11" ht="144.75" customHeight="1">
      <c r="A15" s="112"/>
      <c r="B15" s="111" t="s">
        <v>275</v>
      </c>
      <c r="C15" s="37">
        <v>100000</v>
      </c>
      <c r="D15" s="37">
        <v>429748</v>
      </c>
      <c r="E15" s="37">
        <f t="shared" si="1"/>
        <v>329748</v>
      </c>
      <c r="F15" s="36">
        <f>SUM(E15/C15*100)</f>
        <v>329.74800000000005</v>
      </c>
      <c r="G15" s="137" t="s">
        <v>326</v>
      </c>
      <c r="J15" s="6"/>
    </row>
    <row r="16" spans="1:11" ht="36" customHeight="1">
      <c r="A16" s="344" t="s">
        <v>74</v>
      </c>
      <c r="B16" s="345"/>
      <c r="C16" s="37">
        <f>C17+C18</f>
        <v>17858062</v>
      </c>
      <c r="D16" s="37">
        <f>D17+D18</f>
        <v>63234752</v>
      </c>
      <c r="E16" s="37">
        <f t="shared" si="1"/>
        <v>45376690</v>
      </c>
      <c r="F16" s="36">
        <f t="shared" si="2"/>
        <v>254.09638515086351</v>
      </c>
      <c r="G16" s="181" t="s">
        <v>286</v>
      </c>
      <c r="J16" s="6"/>
    </row>
    <row r="17" spans="1:10" ht="27.65" customHeight="1">
      <c r="A17" s="136"/>
      <c r="B17" s="111" t="s">
        <v>263</v>
      </c>
      <c r="C17" s="37">
        <v>9343018</v>
      </c>
      <c r="D17" s="37">
        <v>10954446</v>
      </c>
      <c r="E17" s="37">
        <f t="shared" si="1"/>
        <v>1611428</v>
      </c>
      <c r="F17" s="36">
        <f t="shared" si="2"/>
        <v>17.247403355104314</v>
      </c>
      <c r="G17" s="182" t="s">
        <v>329</v>
      </c>
      <c r="J17" s="6"/>
    </row>
    <row r="18" spans="1:10" s="198" customFormat="1" ht="370" customHeight="1">
      <c r="A18" s="197"/>
      <c r="B18" s="200" t="s">
        <v>262</v>
      </c>
      <c r="C18" s="37">
        <f>17858062-9343018</f>
        <v>8515044</v>
      </c>
      <c r="D18" s="37">
        <f>63234752-D17</f>
        <v>52280306</v>
      </c>
      <c r="E18" s="37">
        <f t="shared" si="1"/>
        <v>43765262</v>
      </c>
      <c r="F18" s="36">
        <f t="shared" si="2"/>
        <v>513.97575866900979</v>
      </c>
      <c r="G18" s="196" t="s">
        <v>327</v>
      </c>
      <c r="J18" s="199"/>
    </row>
    <row r="19" spans="1:10" ht="30" customHeight="1">
      <c r="A19" s="344" t="s">
        <v>75</v>
      </c>
      <c r="B19" s="345"/>
      <c r="C19" s="37">
        <f>C20</f>
        <v>15856590</v>
      </c>
      <c r="D19" s="37">
        <f>D20</f>
        <v>13156636</v>
      </c>
      <c r="E19" s="37">
        <f t="shared" ref="E19:F19" si="4">E20</f>
        <v>-2699954</v>
      </c>
      <c r="F19" s="36">
        <f t="shared" si="4"/>
        <v>-17.027330592517053</v>
      </c>
      <c r="G19" s="116"/>
      <c r="J19" s="6"/>
    </row>
    <row r="20" spans="1:10" ht="84" customHeight="1">
      <c r="A20" s="112"/>
      <c r="B20" s="111" t="s">
        <v>261</v>
      </c>
      <c r="C20" s="37">
        <v>15856590</v>
      </c>
      <c r="D20" s="37">
        <v>13156636</v>
      </c>
      <c r="E20" s="37">
        <f>D20-C20</f>
        <v>-2699954</v>
      </c>
      <c r="F20" s="36">
        <f>SUM(E20/C20*100)</f>
        <v>-17.027330592517053</v>
      </c>
      <c r="G20" s="183" t="s">
        <v>328</v>
      </c>
      <c r="J20" s="6"/>
    </row>
    <row r="21" spans="1:10" ht="30" customHeight="1" thickBot="1">
      <c r="A21" s="340" t="s">
        <v>260</v>
      </c>
      <c r="B21" s="341"/>
      <c r="C21" s="45">
        <f>SUM(C6+C10+C13+C16+C19)</f>
        <v>143283962</v>
      </c>
      <c r="D21" s="45">
        <f>SUM(D6+D10+D13+D16+D19)</f>
        <v>167550655</v>
      </c>
      <c r="E21" s="46">
        <f>SUM(D21-C21)</f>
        <v>24266693</v>
      </c>
      <c r="F21" s="47">
        <f>SUM(E21/C21*100)</f>
        <v>16.936084584260726</v>
      </c>
      <c r="G21" s="117"/>
      <c r="J21" s="6"/>
    </row>
    <row r="22" spans="1:10" hidden="1">
      <c r="C22" s="138">
        <f>C21-收支餘絀表!C6</f>
        <v>0</v>
      </c>
      <c r="D22" s="138">
        <f>D21-收支餘絀表!D6</f>
        <v>0</v>
      </c>
      <c r="J22" s="6"/>
    </row>
    <row r="23" spans="1:10">
      <c r="J23" s="6"/>
    </row>
    <row r="24" spans="1:10">
      <c r="J24" s="6"/>
    </row>
    <row r="25" spans="1:10">
      <c r="J25" s="6"/>
    </row>
    <row r="26" spans="1:10">
      <c r="J26" s="6"/>
    </row>
    <row r="27" spans="1:10">
      <c r="J27" s="6"/>
    </row>
  </sheetData>
  <sheetProtection algorithmName="SHA-512" hashValue="WoDgq4gC6PRe+wn3iMP9eOthP2h7kvhzLrhgsGJa2LLF9gf311aOlRVejsHRfYbE7IIC07eB6dTb2mUetK6x2Q==" saltValue="9oyqHeCYs1e//jQHghZL5g==" spinCount="100000" sheet="1" objects="1" scenarios="1"/>
  <mergeCells count="13">
    <mergeCell ref="A1:G1"/>
    <mergeCell ref="A4:B5"/>
    <mergeCell ref="C4:C5"/>
    <mergeCell ref="D4:D5"/>
    <mergeCell ref="E4:F4"/>
    <mergeCell ref="A2:G2"/>
    <mergeCell ref="A3:G3"/>
    <mergeCell ref="A21:B21"/>
    <mergeCell ref="A6:B6"/>
    <mergeCell ref="A10:B10"/>
    <mergeCell ref="A13:B13"/>
    <mergeCell ref="A16:B16"/>
    <mergeCell ref="A19:B19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>&amp;R
&amp;"標楷體,標準"全&amp;N頁第&amp;P頁
單位：新臺幣元</oddHeader>
    <oddFooter>&amp;C～ 　　～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1"/>
  <sheetViews>
    <sheetView zoomScaleNormal="10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G6" sqref="G1:G1048576"/>
    </sheetView>
  </sheetViews>
  <sheetFormatPr defaultColWidth="8.7265625" defaultRowHeight="17"/>
  <cols>
    <col min="1" max="1" width="1.90625" style="3" customWidth="1"/>
    <col min="2" max="2" width="21.7265625" style="3" customWidth="1"/>
    <col min="3" max="4" width="14.7265625" style="3" bestFit="1" customWidth="1"/>
    <col min="5" max="5" width="14.6328125" style="3" customWidth="1"/>
    <col min="6" max="6" width="10.26953125" style="3" customWidth="1"/>
    <col min="7" max="7" width="22.6328125" style="3" hidden="1" customWidth="1"/>
    <col min="8" max="8" width="13.90625" style="3" bestFit="1" customWidth="1"/>
    <col min="9" max="11" width="11.08984375" style="3" bestFit="1" customWidth="1"/>
    <col min="12" max="16384" width="8.7265625" style="3"/>
  </cols>
  <sheetData>
    <row r="1" spans="1:12" ht="17.5" customHeight="1">
      <c r="A1" s="356" t="s">
        <v>280</v>
      </c>
      <c r="B1" s="356"/>
      <c r="C1" s="356"/>
      <c r="D1" s="356"/>
      <c r="E1" s="356"/>
      <c r="F1" s="356"/>
      <c r="G1" s="356"/>
      <c r="K1" s="6"/>
    </row>
    <row r="2" spans="1:12" ht="17.5" customHeight="1">
      <c r="A2" s="356" t="s">
        <v>281</v>
      </c>
      <c r="B2" s="356"/>
      <c r="C2" s="356"/>
      <c r="D2" s="356"/>
      <c r="E2" s="356"/>
      <c r="F2" s="356"/>
      <c r="G2" s="356"/>
      <c r="K2" s="6"/>
    </row>
    <row r="3" spans="1:12" ht="17.5" customHeight="1" thickBot="1">
      <c r="A3" s="366" t="s">
        <v>316</v>
      </c>
      <c r="B3" s="366"/>
      <c r="C3" s="366"/>
      <c r="D3" s="366"/>
      <c r="E3" s="366"/>
      <c r="F3" s="366"/>
      <c r="G3" s="366"/>
      <c r="K3" s="6"/>
    </row>
    <row r="4" spans="1:12">
      <c r="A4" s="362" t="s">
        <v>76</v>
      </c>
      <c r="B4" s="363"/>
      <c r="C4" s="357" t="s">
        <v>67</v>
      </c>
      <c r="D4" s="357" t="s">
        <v>68</v>
      </c>
      <c r="E4" s="359" t="s">
        <v>77</v>
      </c>
      <c r="F4" s="359"/>
      <c r="G4" s="360" t="s">
        <v>78</v>
      </c>
      <c r="K4" s="6"/>
    </row>
    <row r="5" spans="1:12">
      <c r="A5" s="364"/>
      <c r="B5" s="365"/>
      <c r="C5" s="358"/>
      <c r="D5" s="358"/>
      <c r="E5" s="161" t="s">
        <v>79</v>
      </c>
      <c r="F5" s="161" t="s">
        <v>80</v>
      </c>
      <c r="G5" s="361"/>
      <c r="K5" s="6"/>
      <c r="L5" s="21"/>
    </row>
    <row r="6" spans="1:12">
      <c r="A6" s="50" t="s">
        <v>81</v>
      </c>
      <c r="B6" s="51"/>
      <c r="C6" s="55">
        <f>SUM(C7:C11)</f>
        <v>2371988</v>
      </c>
      <c r="D6" s="55">
        <f>SUM(D7:D11)</f>
        <v>1657661</v>
      </c>
      <c r="E6" s="34">
        <f>D6-C6</f>
        <v>-714327</v>
      </c>
      <c r="F6" s="58">
        <f>E6/C6*100</f>
        <v>-30.115118626232512</v>
      </c>
      <c r="G6" s="152"/>
      <c r="K6" s="6"/>
    </row>
    <row r="7" spans="1:12">
      <c r="A7" s="144"/>
      <c r="B7" s="28" t="s">
        <v>190</v>
      </c>
      <c r="C7" s="55">
        <v>1120968</v>
      </c>
      <c r="D7" s="7">
        <v>1114325</v>
      </c>
      <c r="E7" s="34">
        <f t="shared" ref="E7:E37" si="0">D7-C7</f>
        <v>-6643</v>
      </c>
      <c r="F7" s="58">
        <f t="shared" ref="F7:F36" si="1">E7/C7*100</f>
        <v>-0.59261281321143877</v>
      </c>
      <c r="G7" s="152"/>
      <c r="K7" s="6"/>
      <c r="L7" s="40"/>
    </row>
    <row r="8" spans="1:12" ht="37.5" customHeight="1">
      <c r="A8" s="143"/>
      <c r="B8" s="28" t="s">
        <v>191</v>
      </c>
      <c r="C8" s="55">
        <v>580760</v>
      </c>
      <c r="D8" s="7">
        <v>237319</v>
      </c>
      <c r="E8" s="34">
        <f t="shared" si="0"/>
        <v>-343441</v>
      </c>
      <c r="F8" s="58">
        <f t="shared" si="1"/>
        <v>-59.136476341345826</v>
      </c>
      <c r="G8" s="184" t="s">
        <v>274</v>
      </c>
      <c r="K8" s="6"/>
    </row>
    <row r="9" spans="1:12" ht="29">
      <c r="A9" s="143"/>
      <c r="B9" s="26" t="s">
        <v>189</v>
      </c>
      <c r="C9" s="55">
        <v>40260</v>
      </c>
      <c r="D9" s="7">
        <v>31017</v>
      </c>
      <c r="E9" s="34">
        <f t="shared" si="0"/>
        <v>-9243</v>
      </c>
      <c r="F9" s="58">
        <f t="shared" si="1"/>
        <v>-22.958271236959764</v>
      </c>
      <c r="G9" s="184" t="s">
        <v>341</v>
      </c>
      <c r="K9" s="6"/>
    </row>
    <row r="10" spans="1:12" ht="34.5" customHeight="1">
      <c r="A10" s="143"/>
      <c r="B10" s="26" t="s">
        <v>271</v>
      </c>
      <c r="C10" s="55">
        <v>0</v>
      </c>
      <c r="D10" s="7">
        <v>0</v>
      </c>
      <c r="E10" s="34">
        <f t="shared" si="0"/>
        <v>0</v>
      </c>
      <c r="F10" s="58"/>
      <c r="G10" s="153" t="s">
        <v>330</v>
      </c>
      <c r="K10" s="6"/>
    </row>
    <row r="11" spans="1:12" ht="72" customHeight="1">
      <c r="A11" s="27"/>
      <c r="B11" s="28" t="s">
        <v>192</v>
      </c>
      <c r="C11" s="55">
        <v>630000</v>
      </c>
      <c r="D11" s="7">
        <v>275000</v>
      </c>
      <c r="E11" s="34">
        <f t="shared" si="0"/>
        <v>-355000</v>
      </c>
      <c r="F11" s="58">
        <f t="shared" si="1"/>
        <v>-56.349206349206348</v>
      </c>
      <c r="G11" s="184" t="s">
        <v>310</v>
      </c>
      <c r="K11" s="6"/>
    </row>
    <row r="12" spans="1:12">
      <c r="A12" s="25" t="s">
        <v>82</v>
      </c>
      <c r="B12" s="20"/>
      <c r="C12" s="55">
        <f>SUM(C13:C17)</f>
        <v>20685874</v>
      </c>
      <c r="D12" s="55">
        <f>SUM(D13:D17)</f>
        <v>20151650</v>
      </c>
      <c r="E12" s="34">
        <f t="shared" si="0"/>
        <v>-534224</v>
      </c>
      <c r="F12" s="58">
        <f t="shared" si="1"/>
        <v>-2.5825546457452075</v>
      </c>
      <c r="G12" s="153"/>
      <c r="K12" s="6"/>
    </row>
    <row r="13" spans="1:12">
      <c r="A13" s="144"/>
      <c r="B13" s="28" t="s">
        <v>190</v>
      </c>
      <c r="C13" s="55">
        <v>13628559</v>
      </c>
      <c r="D13" s="7">
        <v>13455525</v>
      </c>
      <c r="E13" s="34">
        <f t="shared" si="0"/>
        <v>-173034</v>
      </c>
      <c r="F13" s="58">
        <f t="shared" si="1"/>
        <v>-1.2696426672841936</v>
      </c>
      <c r="G13" s="153" t="s">
        <v>83</v>
      </c>
      <c r="K13" s="6"/>
    </row>
    <row r="14" spans="1:12" ht="250" customHeight="1">
      <c r="A14" s="143"/>
      <c r="B14" s="53" t="s">
        <v>193</v>
      </c>
      <c r="C14" s="55">
        <v>5009300</v>
      </c>
      <c r="D14" s="7">
        <v>3851274</v>
      </c>
      <c r="E14" s="34">
        <f t="shared" si="0"/>
        <v>-1158026</v>
      </c>
      <c r="F14" s="58">
        <f t="shared" si="1"/>
        <v>-23.117521410177069</v>
      </c>
      <c r="G14" s="184" t="s">
        <v>331</v>
      </c>
      <c r="K14" s="6"/>
    </row>
    <row r="15" spans="1:12" s="21" customFormat="1" ht="208" customHeight="1">
      <c r="A15" s="142"/>
      <c r="B15" s="54" t="s">
        <v>194</v>
      </c>
      <c r="C15" s="130">
        <v>1303600</v>
      </c>
      <c r="D15" s="56">
        <v>903628</v>
      </c>
      <c r="E15" s="34">
        <f t="shared" si="0"/>
        <v>-399972</v>
      </c>
      <c r="F15" s="58">
        <f t="shared" si="1"/>
        <v>-30.682111077017488</v>
      </c>
      <c r="G15" s="184" t="s">
        <v>332</v>
      </c>
      <c r="H15" s="132"/>
      <c r="I15" s="132"/>
      <c r="J15" s="133"/>
      <c r="K15" s="133"/>
      <c r="L15" s="3"/>
    </row>
    <row r="16" spans="1:12" ht="44.25" customHeight="1">
      <c r="A16" s="141"/>
      <c r="B16" s="53" t="s">
        <v>189</v>
      </c>
      <c r="C16" s="55">
        <v>651684</v>
      </c>
      <c r="D16" s="7">
        <v>662419</v>
      </c>
      <c r="E16" s="34">
        <f t="shared" si="0"/>
        <v>10735</v>
      </c>
      <c r="F16" s="58">
        <f>E16/C16*100</f>
        <v>1.6472707631305969</v>
      </c>
      <c r="G16" s="153"/>
      <c r="K16" s="6"/>
    </row>
    <row r="17" spans="1:12" s="40" customFormat="1" ht="60.75" customHeight="1">
      <c r="A17" s="60"/>
      <c r="B17" s="53" t="s">
        <v>195</v>
      </c>
      <c r="C17" s="55">
        <v>92731</v>
      </c>
      <c r="D17" s="7">
        <v>1278804</v>
      </c>
      <c r="E17" s="34">
        <f t="shared" si="0"/>
        <v>1186073</v>
      </c>
      <c r="F17" s="58">
        <f t="shared" ref="F17" si="2">E17/C17*100</f>
        <v>1279.046920662993</v>
      </c>
      <c r="G17" s="184" t="s">
        <v>333</v>
      </c>
      <c r="J17" s="3"/>
      <c r="K17" s="6"/>
      <c r="L17" s="3"/>
    </row>
    <row r="18" spans="1:12" ht="28" customHeight="1">
      <c r="A18" s="50" t="s">
        <v>84</v>
      </c>
      <c r="B18" s="51"/>
      <c r="C18" s="113">
        <f>SUM(C19:C23)</f>
        <v>71547741</v>
      </c>
      <c r="D18" s="113">
        <f>SUM(D19:D23)</f>
        <v>63893764</v>
      </c>
      <c r="E18" s="34">
        <f t="shared" si="0"/>
        <v>-7653977</v>
      </c>
      <c r="F18" s="58">
        <f t="shared" ref="F18:F23" si="3">E18/C18*100</f>
        <v>-10.697720002089234</v>
      </c>
      <c r="G18" s="152"/>
      <c r="K18" s="6"/>
    </row>
    <row r="19" spans="1:12">
      <c r="A19" s="140"/>
      <c r="B19" s="53" t="s">
        <v>190</v>
      </c>
      <c r="C19" s="113">
        <v>47962302</v>
      </c>
      <c r="D19" s="114">
        <v>46964943</v>
      </c>
      <c r="E19" s="34">
        <f t="shared" si="0"/>
        <v>-997359</v>
      </c>
      <c r="F19" s="58">
        <f t="shared" si="3"/>
        <v>-2.0794644093605013</v>
      </c>
      <c r="G19" s="152" t="s">
        <v>83</v>
      </c>
      <c r="K19" s="6"/>
    </row>
    <row r="20" spans="1:12" ht="290.14999999999998" customHeight="1">
      <c r="A20" s="140"/>
      <c r="B20" s="54" t="s">
        <v>191</v>
      </c>
      <c r="C20" s="113">
        <v>15378876</v>
      </c>
      <c r="D20" s="114">
        <v>9026250</v>
      </c>
      <c r="E20" s="34">
        <f t="shared" si="0"/>
        <v>-6352626</v>
      </c>
      <c r="F20" s="58">
        <f t="shared" si="3"/>
        <v>-41.307479168178482</v>
      </c>
      <c r="G20" s="184" t="s">
        <v>334</v>
      </c>
      <c r="K20" s="6"/>
    </row>
    <row r="21" spans="1:12" ht="88.5" customHeight="1">
      <c r="A21" s="141"/>
      <c r="B21" s="53" t="s">
        <v>194</v>
      </c>
      <c r="C21" s="113">
        <v>40000</v>
      </c>
      <c r="D21" s="114">
        <v>67520</v>
      </c>
      <c r="E21" s="34">
        <f t="shared" si="0"/>
        <v>27520</v>
      </c>
      <c r="F21" s="58">
        <f t="shared" si="3"/>
        <v>68.8</v>
      </c>
      <c r="G21" s="184" t="s">
        <v>335</v>
      </c>
      <c r="K21" s="6"/>
    </row>
    <row r="22" spans="1:12" ht="36.75" customHeight="1">
      <c r="A22" s="141"/>
      <c r="B22" s="53" t="s">
        <v>196</v>
      </c>
      <c r="C22" s="113">
        <v>2190056</v>
      </c>
      <c r="D22" s="114">
        <v>1875645</v>
      </c>
      <c r="E22" s="34">
        <f t="shared" si="0"/>
        <v>-314411</v>
      </c>
      <c r="F22" s="58">
        <f t="shared" si="3"/>
        <v>-14.356299564942631</v>
      </c>
      <c r="G22" s="184" t="s">
        <v>311</v>
      </c>
      <c r="K22" s="6"/>
    </row>
    <row r="23" spans="1:12">
      <c r="A23" s="41"/>
      <c r="B23" s="54" t="s">
        <v>270</v>
      </c>
      <c r="C23" s="113">
        <v>5976507</v>
      </c>
      <c r="D23" s="114">
        <v>5959406</v>
      </c>
      <c r="E23" s="34">
        <f t="shared" si="0"/>
        <v>-17101</v>
      </c>
      <c r="F23" s="58">
        <f t="shared" si="3"/>
        <v>-0.28613703623203318</v>
      </c>
      <c r="G23" s="184"/>
      <c r="K23" s="6"/>
    </row>
    <row r="24" spans="1:12" ht="67.5" customHeight="1">
      <c r="A24" s="50" t="s">
        <v>111</v>
      </c>
      <c r="B24" s="51"/>
      <c r="C24" s="113">
        <v>1550000</v>
      </c>
      <c r="D24" s="113">
        <v>1188000</v>
      </c>
      <c r="E24" s="34">
        <f t="shared" si="0"/>
        <v>-362000</v>
      </c>
      <c r="F24" s="58">
        <f t="shared" si="1"/>
        <v>-23.35483870967742</v>
      </c>
      <c r="G24" s="184" t="s">
        <v>340</v>
      </c>
      <c r="K24" s="6"/>
    </row>
    <row r="25" spans="1:12" ht="30" customHeight="1">
      <c r="A25" s="50" t="s">
        <v>85</v>
      </c>
      <c r="B25" s="51"/>
      <c r="C25" s="113">
        <f>SUM(C27:C32)</f>
        <v>51520573</v>
      </c>
      <c r="D25" s="113">
        <f>SUM(D27:D32)</f>
        <v>42072429</v>
      </c>
      <c r="E25" s="34">
        <f t="shared" si="0"/>
        <v>-9448144</v>
      </c>
      <c r="F25" s="58">
        <f t="shared" si="1"/>
        <v>-18.338584860071336</v>
      </c>
      <c r="G25" s="153"/>
      <c r="K25" s="6"/>
    </row>
    <row r="26" spans="1:12" ht="30" customHeight="1">
      <c r="A26" s="140"/>
      <c r="B26" s="53" t="s">
        <v>197</v>
      </c>
      <c r="C26" s="113">
        <f>SUM(C27:C31)</f>
        <v>46496442</v>
      </c>
      <c r="D26" s="113">
        <f t="shared" ref="D26" si="4">SUM(D27:D31)</f>
        <v>37381973</v>
      </c>
      <c r="E26" s="34">
        <f t="shared" si="0"/>
        <v>-9114469</v>
      </c>
      <c r="F26" s="58">
        <f t="shared" si="1"/>
        <v>-19.60250851022106</v>
      </c>
      <c r="G26" s="185"/>
      <c r="K26" s="6"/>
    </row>
    <row r="27" spans="1:12" ht="30" customHeight="1">
      <c r="A27" s="141"/>
      <c r="B27" s="52" t="s">
        <v>198</v>
      </c>
      <c r="C27" s="113">
        <v>6665564</v>
      </c>
      <c r="D27" s="113">
        <v>6254809</v>
      </c>
      <c r="E27" s="34">
        <f t="shared" si="0"/>
        <v>-410755</v>
      </c>
      <c r="F27" s="58">
        <f t="shared" si="1"/>
        <v>-6.1623442517392384</v>
      </c>
      <c r="G27" s="153"/>
      <c r="K27" s="6"/>
    </row>
    <row r="28" spans="1:12" ht="169.5" customHeight="1">
      <c r="A28" s="141"/>
      <c r="B28" s="52" t="s">
        <v>199</v>
      </c>
      <c r="C28" s="113">
        <v>38430580</v>
      </c>
      <c r="D28" s="113">
        <v>30249032</v>
      </c>
      <c r="E28" s="34">
        <f t="shared" si="0"/>
        <v>-8181548</v>
      </c>
      <c r="F28" s="58">
        <f>E28/C28*100</f>
        <v>-21.28916087136858</v>
      </c>
      <c r="G28" s="184" t="s">
        <v>336</v>
      </c>
      <c r="K28" s="6"/>
    </row>
    <row r="29" spans="1:12" ht="141" customHeight="1">
      <c r="A29" s="140"/>
      <c r="B29" s="53" t="s">
        <v>200</v>
      </c>
      <c r="C29" s="113">
        <v>606280</v>
      </c>
      <c r="D29" s="113">
        <v>152556</v>
      </c>
      <c r="E29" s="34">
        <f t="shared" si="0"/>
        <v>-453724</v>
      </c>
      <c r="F29" s="58">
        <f>E29/C29*100</f>
        <v>-74.837368872468176</v>
      </c>
      <c r="G29" s="184" t="s">
        <v>337</v>
      </c>
      <c r="K29" s="6"/>
    </row>
    <row r="30" spans="1:12" ht="35.25" customHeight="1">
      <c r="A30" s="141"/>
      <c r="B30" s="53" t="s">
        <v>201</v>
      </c>
      <c r="C30" s="33">
        <v>321291</v>
      </c>
      <c r="D30" s="33">
        <v>256473</v>
      </c>
      <c r="E30" s="34">
        <f t="shared" si="0"/>
        <v>-64818</v>
      </c>
      <c r="F30" s="115">
        <f>E30/C30*100</f>
        <v>-20.174234572396983</v>
      </c>
      <c r="G30" s="186" t="s">
        <v>312</v>
      </c>
      <c r="K30" s="6"/>
    </row>
    <row r="31" spans="1:12" ht="34.5" customHeight="1">
      <c r="A31" s="141"/>
      <c r="B31" s="54" t="s">
        <v>202</v>
      </c>
      <c r="C31" s="113">
        <v>472727</v>
      </c>
      <c r="D31" s="113">
        <v>469103</v>
      </c>
      <c r="E31" s="34">
        <f t="shared" si="0"/>
        <v>-3624</v>
      </c>
      <c r="F31" s="58">
        <f t="shared" si="1"/>
        <v>-0.7666158268937463</v>
      </c>
      <c r="G31" s="186"/>
      <c r="K31" s="6"/>
    </row>
    <row r="32" spans="1:12" ht="36" customHeight="1">
      <c r="A32" s="140"/>
      <c r="B32" s="54" t="s">
        <v>203</v>
      </c>
      <c r="C32" s="113">
        <v>5024131</v>
      </c>
      <c r="D32" s="113">
        <v>4690456</v>
      </c>
      <c r="E32" s="34">
        <f t="shared" si="0"/>
        <v>-333675</v>
      </c>
      <c r="F32" s="58">
        <f t="shared" si="1"/>
        <v>-6.6414470482557082</v>
      </c>
      <c r="G32" s="184"/>
      <c r="K32" s="6"/>
    </row>
    <row r="33" spans="1:11" ht="36" customHeight="1">
      <c r="A33" s="41"/>
      <c r="B33" s="54" t="s">
        <v>324</v>
      </c>
      <c r="C33" s="113">
        <v>0</v>
      </c>
      <c r="D33" s="113">
        <v>4045530</v>
      </c>
      <c r="E33" s="34">
        <f t="shared" si="0"/>
        <v>4045530</v>
      </c>
      <c r="F33" s="201" t="s">
        <v>344</v>
      </c>
      <c r="G33" s="184" t="s">
        <v>342</v>
      </c>
      <c r="K33" s="6"/>
    </row>
    <row r="34" spans="1:11" ht="28" customHeight="1">
      <c r="A34" s="50" t="s">
        <v>86</v>
      </c>
      <c r="B34" s="51"/>
      <c r="C34" s="113">
        <f>SUM(C35:C36)</f>
        <v>31052500</v>
      </c>
      <c r="D34" s="113">
        <f>SUM(D35:D36)</f>
        <v>25807395</v>
      </c>
      <c r="E34" s="34">
        <f t="shared" si="0"/>
        <v>-5245105</v>
      </c>
      <c r="F34" s="58">
        <f t="shared" si="1"/>
        <v>-16.891087674100312</v>
      </c>
      <c r="G34" s="187"/>
      <c r="K34" s="6"/>
    </row>
    <row r="35" spans="1:11" ht="28" customHeight="1">
      <c r="A35" s="139"/>
      <c r="B35" s="53" t="s">
        <v>205</v>
      </c>
      <c r="C35" s="113">
        <v>1810000</v>
      </c>
      <c r="D35" s="113">
        <v>0</v>
      </c>
      <c r="E35" s="34">
        <f t="shared" si="0"/>
        <v>-1810000</v>
      </c>
      <c r="F35" s="58">
        <f t="shared" ref="F35" si="5">E35/C35*100</f>
        <v>-100</v>
      </c>
      <c r="G35" s="152" t="s">
        <v>338</v>
      </c>
      <c r="K35" s="6"/>
    </row>
    <row r="36" spans="1:11" ht="37.5" customHeight="1">
      <c r="A36" s="140"/>
      <c r="B36" s="53" t="s">
        <v>272</v>
      </c>
      <c r="C36" s="113">
        <v>29242500</v>
      </c>
      <c r="D36" s="113">
        <v>25807395</v>
      </c>
      <c r="E36" s="34">
        <f t="shared" si="0"/>
        <v>-3435105</v>
      </c>
      <c r="F36" s="58">
        <f t="shared" si="1"/>
        <v>-11.746960759169017</v>
      </c>
      <c r="G36" s="188" t="s">
        <v>313</v>
      </c>
      <c r="K36" s="6"/>
    </row>
    <row r="37" spans="1:11" ht="28" customHeight="1" thickBot="1">
      <c r="A37" s="354" t="s">
        <v>204</v>
      </c>
      <c r="B37" s="355"/>
      <c r="C37" s="57">
        <f>SUM(C6+C12+C18+C24+C25+C33+C34)</f>
        <v>178728676</v>
      </c>
      <c r="D37" s="57">
        <f>SUM(D6+D12+D18+D24+D25+D33+D34)</f>
        <v>158816429</v>
      </c>
      <c r="E37" s="180">
        <f t="shared" si="0"/>
        <v>-19912247</v>
      </c>
      <c r="F37" s="59">
        <f>SUM(E37/C37*100)</f>
        <v>-11.141047673849494</v>
      </c>
      <c r="G37" s="154"/>
      <c r="H37" s="138"/>
      <c r="K37" s="6"/>
    </row>
    <row r="38" spans="1:11" hidden="1">
      <c r="C38" s="138">
        <f>C37-收支餘絀表!C13</f>
        <v>0</v>
      </c>
      <c r="D38" s="138">
        <f>D37-收支餘絀表!D13</f>
        <v>0</v>
      </c>
      <c r="K38" s="6"/>
    </row>
    <row r="39" spans="1:11">
      <c r="K39" s="6"/>
    </row>
    <row r="40" spans="1:11">
      <c r="K40" s="6"/>
    </row>
    <row r="41" spans="1:11">
      <c r="K41" s="6"/>
    </row>
  </sheetData>
  <sheetProtection algorithmName="SHA-512" hashValue="L3C30OtNaKtdYUxUq4MU0ZDQysntx13CL/U666qCtd0vUIB/dNp3f9ch3f2mLW9cJaaWRU0YFbQkV7pTAx9/0g==" saltValue="SiSZqrKdNVEjLaG3fddccA==" spinCount="100000" sheet="1" objects="1" scenarios="1"/>
  <mergeCells count="9">
    <mergeCell ref="A37:B37"/>
    <mergeCell ref="A1:G1"/>
    <mergeCell ref="C4:C5"/>
    <mergeCell ref="D4:D5"/>
    <mergeCell ref="E4:F4"/>
    <mergeCell ref="G4:G5"/>
    <mergeCell ref="A4:B5"/>
    <mergeCell ref="A2:G2"/>
    <mergeCell ref="A3:G3"/>
  </mergeCells>
  <phoneticPr fontId="1" type="noConversion"/>
  <printOptions horizontalCentered="1"/>
  <pageMargins left="3.937007874015748E-2" right="3.937007874015748E-2" top="0.59055118110236227" bottom="0.59055118110236227" header="0.31496062992125984" footer="0.31496062992125984"/>
  <pageSetup paperSize="9" orientation="portrait" r:id="rId1"/>
  <headerFooter>
    <oddHeader>&amp;R
&amp;"標楷體,標準"全&amp;N頁第&amp;P頁
單位：新臺幣元</oddHeader>
    <oddFooter>&amp;C～   　　～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9E7C3-BEB3-427C-AA93-2DFEEA651FAB}">
  <sheetPr>
    <pageSetUpPr fitToPage="1"/>
  </sheetPr>
  <dimension ref="A1:H535"/>
  <sheetViews>
    <sheetView tabSelected="1" zoomScale="98" zoomScaleNormal="98" zoomScaleSheetLayoutView="100" workbookViewId="0">
      <pane ySplit="5" topLeftCell="A6" activePane="bottomLeft" state="frozen"/>
      <selection pane="bottomLeft" activeCell="D8" sqref="D8"/>
    </sheetView>
  </sheetViews>
  <sheetFormatPr defaultColWidth="9" defaultRowHeight="21" customHeight="1"/>
  <cols>
    <col min="1" max="1" width="2.90625" style="202" customWidth="1"/>
    <col min="2" max="2" width="16.90625" style="296" customWidth="1"/>
    <col min="3" max="3" width="14.453125" style="296" customWidth="1"/>
    <col min="4" max="4" width="42.7265625" style="292" customWidth="1"/>
    <col min="5" max="5" width="15.36328125" style="293" customWidth="1"/>
    <col min="6" max="6" width="12.08984375" style="295" bestFit="1" customWidth="1"/>
    <col min="7" max="7" width="16.453125" style="294" bestFit="1" customWidth="1"/>
    <col min="8" max="8" width="16.6328125" style="202" customWidth="1"/>
    <col min="9" max="9" width="10.08984375" style="202" bestFit="1" customWidth="1"/>
    <col min="10" max="16384" width="9" style="202"/>
  </cols>
  <sheetData>
    <row r="1" spans="1:7" ht="20.25" customHeight="1">
      <c r="A1" s="372" t="s">
        <v>345</v>
      </c>
      <c r="B1" s="372"/>
      <c r="C1" s="372"/>
      <c r="D1" s="372"/>
      <c r="E1" s="372"/>
      <c r="F1" s="372"/>
      <c r="G1" s="372"/>
    </row>
    <row r="2" spans="1:7" ht="21" customHeight="1">
      <c r="A2" s="372" t="s">
        <v>346</v>
      </c>
      <c r="B2" s="372"/>
      <c r="C2" s="372"/>
      <c r="D2" s="372"/>
      <c r="E2" s="372"/>
      <c r="F2" s="372"/>
      <c r="G2" s="372"/>
    </row>
    <row r="3" spans="1:7" ht="18.75" customHeight="1" thickBot="1">
      <c r="A3" s="373" t="s">
        <v>347</v>
      </c>
      <c r="B3" s="373"/>
      <c r="C3" s="373"/>
      <c r="D3" s="373"/>
      <c r="E3" s="373"/>
      <c r="F3" s="373"/>
      <c r="G3" s="373"/>
    </row>
    <row r="4" spans="1:7" s="203" customFormat="1" ht="16.5" customHeight="1">
      <c r="A4" s="374" t="s">
        <v>348</v>
      </c>
      <c r="B4" s="375"/>
      <c r="C4" s="375"/>
      <c r="D4" s="376"/>
      <c r="E4" s="379" t="s">
        <v>349</v>
      </c>
      <c r="F4" s="380"/>
      <c r="G4" s="381"/>
    </row>
    <row r="5" spans="1:7" s="203" customFormat="1" ht="16.5" customHeight="1">
      <c r="A5" s="377"/>
      <c r="B5" s="378"/>
      <c r="C5" s="378"/>
      <c r="D5" s="378"/>
      <c r="E5" s="204" t="s">
        <v>350</v>
      </c>
      <c r="F5" s="204" t="s">
        <v>351</v>
      </c>
      <c r="G5" s="205" t="s">
        <v>352</v>
      </c>
    </row>
    <row r="6" spans="1:7" s="203" customFormat="1" ht="16.5" customHeight="1">
      <c r="A6" s="367" t="s">
        <v>353</v>
      </c>
      <c r="B6" s="368"/>
      <c r="C6" s="368"/>
      <c r="D6" s="368"/>
      <c r="E6" s="204"/>
      <c r="F6" s="204"/>
      <c r="G6" s="206">
        <f>G7+G15+G61+G76</f>
        <v>1676902436</v>
      </c>
    </row>
    <row r="7" spans="1:7" ht="21" customHeight="1">
      <c r="A7" s="367" t="s">
        <v>354</v>
      </c>
      <c r="B7" s="368"/>
      <c r="C7" s="368"/>
      <c r="D7" s="368"/>
      <c r="E7" s="207"/>
      <c r="F7" s="208"/>
      <c r="G7" s="209">
        <f>SUM(F9+F14)</f>
        <v>174691</v>
      </c>
    </row>
    <row r="8" spans="1:7" ht="21" customHeight="1">
      <c r="A8" s="210" t="s">
        <v>355</v>
      </c>
      <c r="B8" s="211"/>
      <c r="C8" s="211"/>
      <c r="D8" s="212"/>
      <c r="E8" s="207"/>
      <c r="F8" s="208">
        <f>SUM(F9+F13)</f>
        <v>120000</v>
      </c>
      <c r="G8" s="209"/>
    </row>
    <row r="9" spans="1:7" ht="21" customHeight="1">
      <c r="A9" s="210"/>
      <c r="B9" s="211" t="s">
        <v>356</v>
      </c>
      <c r="C9" s="211"/>
      <c r="D9" s="212"/>
      <c r="E9" s="207"/>
      <c r="F9" s="208">
        <f>SUM(E10:E13)</f>
        <v>120000</v>
      </c>
      <c r="G9" s="209"/>
    </row>
    <row r="10" spans="1:7" ht="21" customHeight="1">
      <c r="A10" s="213"/>
      <c r="B10" s="211" t="s">
        <v>357</v>
      </c>
      <c r="C10" s="211"/>
      <c r="D10" s="212"/>
      <c r="E10" s="207">
        <v>10000</v>
      </c>
      <c r="F10" s="208"/>
      <c r="G10" s="209"/>
    </row>
    <row r="11" spans="1:7" ht="21" customHeight="1">
      <c r="A11" s="213"/>
      <c r="B11" s="211" t="s">
        <v>358</v>
      </c>
      <c r="C11" s="211"/>
      <c r="D11" s="212"/>
      <c r="E11" s="207">
        <v>100000</v>
      </c>
      <c r="F11" s="208"/>
      <c r="G11" s="209"/>
    </row>
    <row r="12" spans="1:7" ht="21" customHeight="1">
      <c r="A12" s="213"/>
      <c r="B12" s="211" t="s">
        <v>359</v>
      </c>
      <c r="C12" s="211"/>
      <c r="D12" s="212"/>
      <c r="E12" s="207">
        <v>10000</v>
      </c>
      <c r="F12" s="208"/>
      <c r="G12" s="209"/>
    </row>
    <row r="13" spans="1:7" ht="21" customHeight="1">
      <c r="A13" s="213"/>
      <c r="B13" s="211" t="s">
        <v>360</v>
      </c>
      <c r="C13" s="211"/>
      <c r="D13" s="212"/>
      <c r="E13" s="207"/>
      <c r="F13" s="208">
        <v>0</v>
      </c>
      <c r="G13" s="209"/>
    </row>
    <row r="14" spans="1:7" ht="21" customHeight="1">
      <c r="A14" s="367" t="s">
        <v>361</v>
      </c>
      <c r="B14" s="368"/>
      <c r="C14" s="368"/>
      <c r="D14" s="368"/>
      <c r="E14" s="207"/>
      <c r="F14" s="208">
        <v>54691</v>
      </c>
      <c r="G14" s="209"/>
    </row>
    <row r="15" spans="1:7" ht="21" customHeight="1">
      <c r="A15" s="210" t="s">
        <v>362</v>
      </c>
      <c r="B15" s="211"/>
      <c r="C15" s="211"/>
      <c r="D15" s="211"/>
      <c r="E15" s="207"/>
      <c r="F15" s="208"/>
      <c r="G15" s="209">
        <f>SUM(F16+F42+F19+F57)</f>
        <v>1670668116</v>
      </c>
    </row>
    <row r="16" spans="1:7" ht="21" customHeight="1">
      <c r="A16" s="210" t="s">
        <v>363</v>
      </c>
      <c r="B16" s="211"/>
      <c r="C16" s="211"/>
      <c r="D16" s="211"/>
      <c r="E16" s="207"/>
      <c r="F16" s="208">
        <f>SUM(E17:E18)</f>
        <v>231365</v>
      </c>
      <c r="G16" s="209"/>
    </row>
    <row r="17" spans="1:7" ht="21" customHeight="1">
      <c r="A17" s="210"/>
      <c r="B17" s="211" t="s">
        <v>364</v>
      </c>
      <c r="C17" s="211"/>
      <c r="D17" s="212"/>
      <c r="E17" s="207">
        <v>95</v>
      </c>
      <c r="F17" s="208"/>
      <c r="G17" s="209"/>
    </row>
    <row r="18" spans="1:7" ht="21" customHeight="1">
      <c r="A18" s="210"/>
      <c r="B18" s="211" t="s">
        <v>365</v>
      </c>
      <c r="C18" s="211"/>
      <c r="D18" s="212"/>
      <c r="E18" s="207">
        <v>231270</v>
      </c>
      <c r="F18" s="208"/>
      <c r="G18" s="209"/>
    </row>
    <row r="19" spans="1:7" ht="21" customHeight="1">
      <c r="A19" s="210" t="s">
        <v>366</v>
      </c>
      <c r="B19" s="211"/>
      <c r="C19" s="211"/>
      <c r="D19" s="211"/>
      <c r="E19" s="207" t="s">
        <v>83</v>
      </c>
      <c r="F19" s="208">
        <f>SUM(E20:E41)</f>
        <v>335139056</v>
      </c>
      <c r="G19" s="209"/>
    </row>
    <row r="20" spans="1:7" ht="21" customHeight="1">
      <c r="A20" s="210"/>
      <c r="B20" s="211" t="s">
        <v>367</v>
      </c>
      <c r="C20" s="211"/>
      <c r="D20" s="212"/>
      <c r="E20" s="207">
        <v>701378</v>
      </c>
      <c r="F20" s="208"/>
      <c r="G20" s="209"/>
    </row>
    <row r="21" spans="1:7" ht="21" customHeight="1">
      <c r="A21" s="210"/>
      <c r="B21" s="211" t="s">
        <v>368</v>
      </c>
      <c r="C21" s="211"/>
      <c r="D21" s="212"/>
      <c r="E21" s="207"/>
      <c r="F21" s="208"/>
      <c r="G21" s="209"/>
    </row>
    <row r="22" spans="1:7" ht="21" customHeight="1">
      <c r="A22" s="210"/>
      <c r="B22" s="211" t="s">
        <v>369</v>
      </c>
      <c r="C22" s="211"/>
      <c r="D22" s="212"/>
      <c r="E22" s="207">
        <v>37691348</v>
      </c>
      <c r="F22" s="208"/>
      <c r="G22" s="209"/>
    </row>
    <row r="23" spans="1:7" ht="21" customHeight="1">
      <c r="A23" s="210"/>
      <c r="B23" s="211" t="s">
        <v>370</v>
      </c>
      <c r="C23" s="211"/>
      <c r="D23" s="212"/>
      <c r="E23" s="207">
        <v>2193302</v>
      </c>
      <c r="F23" s="208"/>
      <c r="G23" s="209"/>
    </row>
    <row r="24" spans="1:7" ht="21" customHeight="1">
      <c r="A24" s="210"/>
      <c r="B24" s="211" t="s">
        <v>371</v>
      </c>
      <c r="C24" s="211"/>
      <c r="D24" s="212"/>
      <c r="E24" s="207">
        <v>2037758</v>
      </c>
      <c r="F24" s="208"/>
      <c r="G24" s="209"/>
    </row>
    <row r="25" spans="1:7" ht="21" customHeight="1">
      <c r="A25" s="210"/>
      <c r="B25" s="211" t="s">
        <v>372</v>
      </c>
      <c r="C25" s="211"/>
      <c r="D25" s="212"/>
      <c r="E25" s="207">
        <v>59074313</v>
      </c>
      <c r="F25" s="208"/>
      <c r="G25" s="209"/>
    </row>
    <row r="26" spans="1:7" ht="21" customHeight="1">
      <c r="A26" s="210"/>
      <c r="B26" s="211" t="s">
        <v>373</v>
      </c>
      <c r="C26" s="211"/>
      <c r="D26" s="212"/>
      <c r="E26" s="207">
        <v>1047033</v>
      </c>
      <c r="F26" s="208"/>
      <c r="G26" s="209"/>
    </row>
    <row r="27" spans="1:7" ht="21" customHeight="1">
      <c r="A27" s="210"/>
      <c r="B27" s="211" t="s">
        <v>374</v>
      </c>
      <c r="C27" s="211"/>
      <c r="D27" s="212"/>
      <c r="E27" s="207">
        <v>1226041</v>
      </c>
      <c r="F27" s="208"/>
      <c r="G27" s="209"/>
    </row>
    <row r="28" spans="1:7" ht="21" customHeight="1">
      <c r="A28" s="210"/>
      <c r="B28" s="211" t="s">
        <v>375</v>
      </c>
      <c r="C28" s="211"/>
      <c r="D28" s="212"/>
      <c r="E28" s="207">
        <v>2078879</v>
      </c>
      <c r="F28" s="208"/>
      <c r="G28" s="209"/>
    </row>
    <row r="29" spans="1:7" ht="21" customHeight="1">
      <c r="A29" s="210"/>
      <c r="B29" s="211" t="s">
        <v>376</v>
      </c>
      <c r="C29" s="211"/>
      <c r="D29" s="212"/>
      <c r="E29" s="207">
        <v>1131455</v>
      </c>
      <c r="F29" s="208"/>
      <c r="G29" s="209"/>
    </row>
    <row r="30" spans="1:7" ht="21" customHeight="1">
      <c r="A30" s="210"/>
      <c r="B30" s="211" t="s">
        <v>377</v>
      </c>
      <c r="C30" s="211"/>
      <c r="D30" s="212"/>
      <c r="E30" s="207">
        <v>759839</v>
      </c>
      <c r="F30" s="208"/>
      <c r="G30" s="209"/>
    </row>
    <row r="31" spans="1:7" ht="21" customHeight="1">
      <c r="A31" s="210"/>
      <c r="B31" s="211" t="s">
        <v>378</v>
      </c>
      <c r="C31" s="211"/>
      <c r="D31" s="212"/>
      <c r="E31" s="207">
        <v>322585</v>
      </c>
      <c r="F31" s="208"/>
      <c r="G31" s="209"/>
    </row>
    <row r="32" spans="1:7" ht="21" customHeight="1">
      <c r="A32" s="210"/>
      <c r="B32" s="211" t="s">
        <v>379</v>
      </c>
      <c r="C32" s="211"/>
      <c r="D32" s="212"/>
      <c r="E32" s="207">
        <v>432644</v>
      </c>
      <c r="F32" s="208"/>
      <c r="G32" s="209"/>
    </row>
    <row r="33" spans="1:7" ht="21" customHeight="1">
      <c r="A33" s="210"/>
      <c r="B33" s="211" t="s">
        <v>380</v>
      </c>
      <c r="C33" s="211"/>
      <c r="D33" s="212"/>
      <c r="E33" s="207">
        <v>555945</v>
      </c>
      <c r="F33" s="208"/>
      <c r="G33" s="209"/>
    </row>
    <row r="34" spans="1:7" ht="21" customHeight="1">
      <c r="A34" s="210"/>
      <c r="B34" s="211" t="s">
        <v>381</v>
      </c>
      <c r="C34" s="211"/>
      <c r="D34" s="212"/>
      <c r="E34" s="207">
        <v>4018532</v>
      </c>
      <c r="F34" s="208"/>
      <c r="G34" s="209"/>
    </row>
    <row r="35" spans="1:7" ht="21" customHeight="1">
      <c r="A35" s="210"/>
      <c r="B35" s="211" t="s">
        <v>382</v>
      </c>
      <c r="C35" s="211"/>
      <c r="D35" s="212"/>
      <c r="E35" s="207">
        <v>289169</v>
      </c>
      <c r="F35" s="208"/>
      <c r="G35" s="209"/>
    </row>
    <row r="36" spans="1:7" ht="21" customHeight="1">
      <c r="A36" s="210"/>
      <c r="B36" s="211" t="s">
        <v>383</v>
      </c>
      <c r="C36" s="211"/>
      <c r="D36" s="212"/>
      <c r="E36" s="207">
        <v>818360</v>
      </c>
      <c r="F36" s="208"/>
      <c r="G36" s="209"/>
    </row>
    <row r="37" spans="1:7" ht="21" customHeight="1">
      <c r="A37" s="210"/>
      <c r="B37" s="211" t="s">
        <v>384</v>
      </c>
      <c r="C37" s="211"/>
      <c r="D37" s="212"/>
      <c r="E37" s="207">
        <v>11680900</v>
      </c>
      <c r="F37" s="208"/>
      <c r="G37" s="209"/>
    </row>
    <row r="38" spans="1:7" ht="21" customHeight="1">
      <c r="A38" s="210"/>
      <c r="B38" s="211" t="s">
        <v>385</v>
      </c>
      <c r="C38" s="211"/>
      <c r="D38" s="212"/>
      <c r="E38" s="207">
        <v>3575017</v>
      </c>
      <c r="F38" s="208"/>
      <c r="G38" s="209"/>
    </row>
    <row r="39" spans="1:7" ht="21" customHeight="1">
      <c r="A39" s="210"/>
      <c r="B39" s="211" t="s">
        <v>386</v>
      </c>
      <c r="C39" s="211"/>
      <c r="D39" s="212"/>
      <c r="E39" s="207">
        <v>1173990</v>
      </c>
      <c r="F39" s="208"/>
      <c r="G39" s="209"/>
    </row>
    <row r="40" spans="1:7" ht="21" customHeight="1">
      <c r="A40" s="210"/>
      <c r="B40" s="211" t="s">
        <v>387</v>
      </c>
      <c r="C40" s="211"/>
      <c r="D40" s="212"/>
      <c r="E40" s="207">
        <v>254417</v>
      </c>
      <c r="F40" s="208"/>
      <c r="G40" s="209"/>
    </row>
    <row r="41" spans="1:7" ht="21" customHeight="1">
      <c r="A41" s="210"/>
      <c r="B41" s="211" t="s">
        <v>388</v>
      </c>
      <c r="C41" s="211"/>
      <c r="D41" s="212"/>
      <c r="E41" s="207">
        <v>204076151</v>
      </c>
      <c r="F41" s="208"/>
      <c r="G41" s="209"/>
    </row>
    <row r="42" spans="1:7" ht="21" customHeight="1">
      <c r="A42" s="210" t="s">
        <v>389</v>
      </c>
      <c r="B42" s="211"/>
      <c r="C42" s="211"/>
      <c r="D42" s="211"/>
      <c r="E42" s="207"/>
      <c r="F42" s="208">
        <f>SUM(E43:E56)</f>
        <v>1334716927</v>
      </c>
      <c r="G42" s="209"/>
    </row>
    <row r="43" spans="1:7" ht="21" customHeight="1">
      <c r="A43" s="210"/>
      <c r="B43" s="211" t="s">
        <v>390</v>
      </c>
      <c r="C43" s="211"/>
      <c r="D43" s="212"/>
      <c r="E43" s="207">
        <v>29900000</v>
      </c>
      <c r="F43" s="208"/>
      <c r="G43" s="209"/>
    </row>
    <row r="44" spans="1:7" ht="21" customHeight="1">
      <c r="A44" s="210"/>
      <c r="B44" s="211" t="s">
        <v>391</v>
      </c>
      <c r="C44" s="211"/>
      <c r="D44" s="212"/>
      <c r="E44" s="214">
        <v>109885580</v>
      </c>
      <c r="F44" s="208"/>
      <c r="G44" s="209"/>
    </row>
    <row r="45" spans="1:7" ht="21" customHeight="1">
      <c r="A45" s="210"/>
      <c r="B45" s="211" t="s">
        <v>392</v>
      </c>
      <c r="C45" s="211"/>
      <c r="D45" s="212"/>
      <c r="E45" s="207">
        <v>8262256</v>
      </c>
      <c r="F45" s="208"/>
      <c r="G45" s="209"/>
    </row>
    <row r="46" spans="1:7" ht="21" customHeight="1">
      <c r="A46" s="210"/>
      <c r="B46" s="211" t="s">
        <v>393</v>
      </c>
      <c r="C46" s="211"/>
      <c r="D46" s="212"/>
      <c r="E46" s="207">
        <v>52730000</v>
      </c>
      <c r="F46" s="208"/>
      <c r="G46" s="209"/>
    </row>
    <row r="47" spans="1:7" ht="21" customHeight="1">
      <c r="A47" s="210"/>
      <c r="B47" s="211" t="s">
        <v>394</v>
      </c>
      <c r="C47" s="211"/>
      <c r="D47" s="212"/>
      <c r="E47" s="207">
        <v>1170000</v>
      </c>
      <c r="F47" s="208"/>
      <c r="G47" s="209"/>
    </row>
    <row r="48" spans="1:7" ht="21" customHeight="1">
      <c r="A48" s="210"/>
      <c r="B48" s="211" t="s">
        <v>395</v>
      </c>
      <c r="C48" s="211"/>
      <c r="D48" s="212"/>
      <c r="E48" s="207">
        <v>146410000</v>
      </c>
      <c r="F48" s="208"/>
      <c r="G48" s="209"/>
    </row>
    <row r="49" spans="1:7" ht="21" customHeight="1">
      <c r="A49" s="210"/>
      <c r="B49" s="211" t="s">
        <v>396</v>
      </c>
      <c r="C49" s="211"/>
      <c r="D49" s="212"/>
      <c r="E49" s="207">
        <v>69979091</v>
      </c>
      <c r="F49" s="208"/>
      <c r="G49" s="209"/>
    </row>
    <row r="50" spans="1:7" ht="21" customHeight="1">
      <c r="A50" s="210"/>
      <c r="B50" s="211" t="s">
        <v>397</v>
      </c>
      <c r="C50" s="211"/>
      <c r="D50" s="212"/>
      <c r="E50" s="214">
        <v>53900000</v>
      </c>
      <c r="F50" s="208"/>
      <c r="G50" s="209"/>
    </row>
    <row r="51" spans="1:7" ht="21" customHeight="1">
      <c r="A51" s="210"/>
      <c r="B51" s="211" t="s">
        <v>398</v>
      </c>
      <c r="C51" s="211"/>
      <c r="D51" s="212"/>
      <c r="E51" s="214">
        <v>688990000</v>
      </c>
      <c r="F51" s="208"/>
      <c r="G51" s="209"/>
    </row>
    <row r="52" spans="1:7" ht="21" customHeight="1">
      <c r="A52" s="210"/>
      <c r="B52" s="211" t="s">
        <v>399</v>
      </c>
      <c r="C52" s="211"/>
      <c r="D52" s="212"/>
      <c r="E52" s="207">
        <v>29000000</v>
      </c>
      <c r="F52" s="208"/>
      <c r="G52" s="209"/>
    </row>
    <row r="53" spans="1:7" ht="21" customHeight="1">
      <c r="A53" s="210"/>
      <c r="B53" s="211" t="s">
        <v>400</v>
      </c>
      <c r="C53" s="211"/>
      <c r="D53" s="212"/>
      <c r="E53" s="207">
        <v>26400000</v>
      </c>
      <c r="F53" s="208"/>
      <c r="G53" s="209"/>
    </row>
    <row r="54" spans="1:7" ht="21" customHeight="1">
      <c r="A54" s="210"/>
      <c r="B54" s="211" t="s">
        <v>401</v>
      </c>
      <c r="C54" s="211"/>
      <c r="D54" s="212"/>
      <c r="E54" s="207">
        <v>74590000</v>
      </c>
      <c r="F54" s="208"/>
      <c r="G54" s="209"/>
    </row>
    <row r="55" spans="1:7" ht="21" customHeight="1">
      <c r="A55" s="210"/>
      <c r="B55" s="211" t="s">
        <v>402</v>
      </c>
      <c r="C55" s="211"/>
      <c r="D55" s="212"/>
      <c r="E55" s="207">
        <v>0</v>
      </c>
      <c r="F55" s="208"/>
      <c r="G55" s="209"/>
    </row>
    <row r="56" spans="1:7" ht="21" customHeight="1">
      <c r="A56" s="210"/>
      <c r="B56" s="211" t="s">
        <v>403</v>
      </c>
      <c r="C56" s="211"/>
      <c r="D56" s="212"/>
      <c r="E56" s="207">
        <v>43500000</v>
      </c>
      <c r="F56" s="208"/>
      <c r="G56" s="209"/>
    </row>
    <row r="57" spans="1:7" ht="21" customHeight="1">
      <c r="A57" s="210" t="s">
        <v>404</v>
      </c>
      <c r="B57" s="211"/>
      <c r="C57" s="211"/>
      <c r="D57" s="212"/>
      <c r="E57" s="207"/>
      <c r="F57" s="208">
        <f>SUM(E58:E60)</f>
        <v>580768</v>
      </c>
      <c r="G57" s="209"/>
    </row>
    <row r="58" spans="1:7" ht="21" customHeight="1">
      <c r="A58" s="210"/>
      <c r="B58" s="211" t="s">
        <v>405</v>
      </c>
      <c r="C58" s="211"/>
      <c r="D58" s="212"/>
      <c r="E58" s="207">
        <v>36569</v>
      </c>
      <c r="F58" s="208"/>
      <c r="G58" s="209"/>
    </row>
    <row r="59" spans="1:7" ht="21" customHeight="1">
      <c r="A59" s="210"/>
      <c r="B59" s="211" t="s">
        <v>406</v>
      </c>
      <c r="C59" s="211"/>
      <c r="D59" s="212"/>
      <c r="E59" s="207">
        <v>2306</v>
      </c>
      <c r="F59" s="208"/>
      <c r="G59" s="209"/>
    </row>
    <row r="60" spans="1:7" ht="21" customHeight="1">
      <c r="A60" s="210"/>
      <c r="B60" s="211" t="s">
        <v>407</v>
      </c>
      <c r="C60" s="211"/>
      <c r="D60" s="212"/>
      <c r="E60" s="207">
        <v>541893</v>
      </c>
      <c r="F60" s="208"/>
      <c r="G60" s="209"/>
    </row>
    <row r="61" spans="1:7" ht="21" customHeight="1">
      <c r="A61" s="215" t="s">
        <v>408</v>
      </c>
      <c r="B61" s="216"/>
      <c r="C61" s="212"/>
      <c r="D61" s="212"/>
      <c r="E61" s="207"/>
      <c r="F61" s="208" t="s">
        <v>409</v>
      </c>
      <c r="G61" s="209">
        <f>SUM(F62+F66+F74+F70)</f>
        <v>6029629</v>
      </c>
    </row>
    <row r="62" spans="1:7" ht="21" customHeight="1">
      <c r="A62" s="367" t="s">
        <v>410</v>
      </c>
      <c r="B62" s="368"/>
      <c r="C62" s="368"/>
      <c r="D62" s="368"/>
      <c r="E62" s="207" t="s">
        <v>409</v>
      </c>
      <c r="F62" s="208">
        <f>SUM(E63:E64)</f>
        <v>5994878</v>
      </c>
      <c r="G62" s="209"/>
    </row>
    <row r="63" spans="1:7" ht="21" customHeight="1">
      <c r="A63" s="217"/>
      <c r="B63" s="218" t="s">
        <v>411</v>
      </c>
      <c r="C63" s="219"/>
      <c r="D63" s="218"/>
      <c r="E63" s="220">
        <v>5741136</v>
      </c>
      <c r="F63" s="208"/>
      <c r="G63" s="209"/>
    </row>
    <row r="64" spans="1:7" ht="20.25" customHeight="1">
      <c r="A64" s="217"/>
      <c r="B64" s="218" t="s">
        <v>412</v>
      </c>
      <c r="C64" s="219"/>
      <c r="D64" s="218"/>
      <c r="E64" s="220">
        <v>253742</v>
      </c>
      <c r="F64" s="208"/>
      <c r="G64" s="209"/>
    </row>
    <row r="65" spans="1:8" ht="20.25" customHeight="1">
      <c r="A65" s="221" t="s">
        <v>413</v>
      </c>
      <c r="B65" s="218"/>
      <c r="C65" s="219"/>
      <c r="D65" s="218"/>
      <c r="E65" s="220"/>
      <c r="F65" s="208">
        <f>F66+F70+F74</f>
        <v>34751</v>
      </c>
      <c r="G65" s="209"/>
    </row>
    <row r="66" spans="1:8" s="223" customFormat="1" ht="21" customHeight="1">
      <c r="A66" s="222" t="s">
        <v>414</v>
      </c>
      <c r="B66" s="212"/>
      <c r="C66" s="212"/>
      <c r="D66" s="212"/>
      <c r="E66" s="207" t="s">
        <v>409</v>
      </c>
      <c r="F66" s="208">
        <f>SUM(E67:E69)</f>
        <v>813281</v>
      </c>
      <c r="G66" s="209"/>
    </row>
    <row r="67" spans="1:8" s="223" customFormat="1" ht="21" customHeight="1">
      <c r="A67" s="222"/>
      <c r="B67" s="224" t="s">
        <v>415</v>
      </c>
      <c r="C67" s="225"/>
      <c r="D67" s="225"/>
      <c r="E67" s="207">
        <v>4140</v>
      </c>
      <c r="F67" s="208"/>
      <c r="G67" s="209"/>
    </row>
    <row r="68" spans="1:8" s="223" customFormat="1" ht="21" customHeight="1">
      <c r="A68" s="226"/>
      <c r="B68" s="224" t="s">
        <v>416</v>
      </c>
      <c r="C68" s="225"/>
      <c r="D68" s="225"/>
      <c r="E68" s="227">
        <v>6955</v>
      </c>
      <c r="F68" s="208"/>
      <c r="G68" s="209"/>
    </row>
    <row r="69" spans="1:8" s="223" customFormat="1" ht="21" customHeight="1">
      <c r="A69" s="226"/>
      <c r="B69" s="224" t="s">
        <v>417</v>
      </c>
      <c r="C69" s="225"/>
      <c r="D69" s="225"/>
      <c r="E69" s="227">
        <v>802186</v>
      </c>
      <c r="F69" s="208"/>
      <c r="G69" s="209"/>
    </row>
    <row r="70" spans="1:8" s="232" customFormat="1" ht="21" customHeight="1">
      <c r="A70" s="228" t="s">
        <v>418</v>
      </c>
      <c r="B70" s="224"/>
      <c r="C70" s="225"/>
      <c r="D70" s="225"/>
      <c r="E70" s="229"/>
      <c r="F70" s="230">
        <f>SUM(E71:E73)</f>
        <v>23656</v>
      </c>
      <c r="G70" s="231"/>
    </row>
    <row r="71" spans="1:8" s="232" customFormat="1" ht="21" customHeight="1">
      <c r="A71" s="228"/>
      <c r="B71" s="224" t="s">
        <v>419</v>
      </c>
      <c r="C71" s="225"/>
      <c r="D71" s="225"/>
      <c r="E71" s="229">
        <v>17156</v>
      </c>
      <c r="F71" s="233"/>
      <c r="G71" s="231"/>
    </row>
    <row r="72" spans="1:8" s="232" customFormat="1" ht="21" customHeight="1">
      <c r="A72" s="228"/>
      <c r="B72" s="224" t="s">
        <v>420</v>
      </c>
      <c r="C72" s="225"/>
      <c r="D72" s="225"/>
      <c r="E72" s="229">
        <v>1500</v>
      </c>
      <c r="F72" s="233"/>
      <c r="G72" s="231"/>
    </row>
    <row r="73" spans="1:8" s="232" customFormat="1" ht="21" customHeight="1">
      <c r="A73" s="228"/>
      <c r="B73" s="224" t="s">
        <v>421</v>
      </c>
      <c r="C73" s="225"/>
      <c r="D73" s="225"/>
      <c r="E73" s="229">
        <v>5000</v>
      </c>
      <c r="F73" s="233"/>
      <c r="G73" s="231"/>
    </row>
    <row r="74" spans="1:8" ht="21" customHeight="1">
      <c r="A74" s="222" t="s">
        <v>422</v>
      </c>
      <c r="B74" s="212"/>
      <c r="C74" s="212"/>
      <c r="D74" s="212"/>
      <c r="E74" s="234"/>
      <c r="F74" s="208">
        <f>SUM(E75:E75)</f>
        <v>-802186</v>
      </c>
      <c r="G74" s="209"/>
    </row>
    <row r="75" spans="1:8" ht="21" customHeight="1">
      <c r="A75" s="222"/>
      <c r="B75" s="212" t="s">
        <v>423</v>
      </c>
      <c r="C75" s="235"/>
      <c r="D75" s="236"/>
      <c r="E75" s="237">
        <v>-802186</v>
      </c>
      <c r="F75" s="208"/>
      <c r="G75" s="209"/>
    </row>
    <row r="76" spans="1:8" ht="21" customHeight="1">
      <c r="A76" s="215" t="s">
        <v>424</v>
      </c>
      <c r="B76" s="212"/>
      <c r="C76" s="212"/>
      <c r="D76" s="212"/>
      <c r="E76" s="207"/>
      <c r="F76" s="208"/>
      <c r="G76" s="209">
        <f>SUM(F77:F78)</f>
        <v>30000</v>
      </c>
    </row>
    <row r="77" spans="1:8" ht="21" customHeight="1">
      <c r="A77" s="222" t="s">
        <v>425</v>
      </c>
      <c r="B77" s="238"/>
      <c r="C77" s="238"/>
      <c r="D77" s="238"/>
      <c r="E77" s="207"/>
      <c r="F77" s="208">
        <v>0</v>
      </c>
      <c r="G77" s="209"/>
      <c r="H77" s="239"/>
    </row>
    <row r="78" spans="1:8" ht="21" customHeight="1">
      <c r="A78" s="222" t="s">
        <v>426</v>
      </c>
      <c r="B78" s="212"/>
      <c r="C78" s="212"/>
      <c r="D78" s="212"/>
      <c r="E78" s="240" t="s">
        <v>83</v>
      </c>
      <c r="F78" s="208">
        <f>SUM(E79)</f>
        <v>30000</v>
      </c>
      <c r="G78" s="209"/>
    </row>
    <row r="79" spans="1:8" ht="21" customHeight="1">
      <c r="A79" s="222"/>
      <c r="B79" s="212" t="s">
        <v>427</v>
      </c>
      <c r="C79" s="212"/>
      <c r="D79" s="212"/>
      <c r="E79" s="240">
        <v>30000</v>
      </c>
      <c r="F79" s="208"/>
      <c r="G79" s="209"/>
    </row>
    <row r="80" spans="1:8" ht="21" customHeight="1">
      <c r="A80" s="222" t="s">
        <v>428</v>
      </c>
      <c r="B80" s="241"/>
      <c r="C80" s="242"/>
      <c r="D80" s="242"/>
      <c r="E80" s="243">
        <v>0</v>
      </c>
      <c r="F80" s="244"/>
      <c r="G80" s="209">
        <f>F81+F102+F101</f>
        <v>388231461</v>
      </c>
    </row>
    <row r="81" spans="1:7" ht="21" customHeight="1">
      <c r="A81" s="369" t="s">
        <v>429</v>
      </c>
      <c r="B81" s="370"/>
      <c r="C81" s="370"/>
      <c r="D81" s="370"/>
      <c r="E81" s="245"/>
      <c r="F81" s="246">
        <f>SUM(E82:E100)</f>
        <v>372595648</v>
      </c>
      <c r="G81" s="247"/>
    </row>
    <row r="82" spans="1:7" ht="21" customHeight="1">
      <c r="A82" s="248"/>
      <c r="B82" s="249" t="s">
        <v>430</v>
      </c>
      <c r="C82" s="250"/>
      <c r="D82" s="250"/>
      <c r="E82" s="245">
        <v>708098</v>
      </c>
      <c r="F82" s="246"/>
      <c r="G82" s="247"/>
    </row>
    <row r="83" spans="1:7" ht="21" customHeight="1">
      <c r="A83" s="248"/>
      <c r="B83" s="249" t="s">
        <v>431</v>
      </c>
      <c r="C83" s="250"/>
      <c r="D83" s="250"/>
      <c r="E83" s="245">
        <v>654000</v>
      </c>
      <c r="F83" s="246"/>
      <c r="G83" s="247"/>
    </row>
    <row r="84" spans="1:7" ht="21" customHeight="1">
      <c r="A84" s="248"/>
      <c r="B84" s="249" t="s">
        <v>432</v>
      </c>
      <c r="C84" s="250"/>
      <c r="D84" s="250"/>
      <c r="E84" s="245">
        <v>22816000</v>
      </c>
      <c r="F84" s="246"/>
      <c r="G84" s="247"/>
    </row>
    <row r="85" spans="1:7" ht="21" customHeight="1">
      <c r="A85" s="248"/>
      <c r="B85" s="249" t="s">
        <v>433</v>
      </c>
      <c r="C85" s="250"/>
      <c r="D85" s="250"/>
      <c r="E85" s="245">
        <v>29643750</v>
      </c>
      <c r="F85" s="246"/>
      <c r="G85" s="247"/>
    </row>
    <row r="86" spans="1:7" ht="21" customHeight="1">
      <c r="A86" s="248"/>
      <c r="B86" s="249" t="s">
        <v>434</v>
      </c>
      <c r="C86" s="250"/>
      <c r="D86" s="250"/>
      <c r="E86" s="245">
        <v>22568000</v>
      </c>
      <c r="F86" s="246"/>
      <c r="G86" s="247"/>
    </row>
    <row r="87" spans="1:7" ht="21" customHeight="1">
      <c r="A87" s="251"/>
      <c r="B87" s="249" t="s">
        <v>435</v>
      </c>
      <c r="C87" s="252"/>
      <c r="D87" s="252"/>
      <c r="E87" s="245">
        <v>21770000</v>
      </c>
      <c r="F87" s="246"/>
      <c r="G87" s="247"/>
    </row>
    <row r="88" spans="1:7" ht="18.75" customHeight="1">
      <c r="A88" s="251"/>
      <c r="B88" s="249" t="s">
        <v>436</v>
      </c>
      <c r="C88" s="252"/>
      <c r="D88" s="252"/>
      <c r="E88" s="245">
        <v>23626500</v>
      </c>
      <c r="F88" s="246"/>
      <c r="G88" s="247"/>
    </row>
    <row r="89" spans="1:7" ht="18.75" customHeight="1">
      <c r="A89" s="251"/>
      <c r="B89" s="249" t="s">
        <v>437</v>
      </c>
      <c r="C89" s="252"/>
      <c r="D89" s="252"/>
      <c r="E89" s="245">
        <v>14245000</v>
      </c>
      <c r="F89" s="246"/>
      <c r="G89" s="247"/>
    </row>
    <row r="90" spans="1:7" ht="18.75" customHeight="1">
      <c r="A90" s="251"/>
      <c r="B90" s="249" t="s">
        <v>438</v>
      </c>
      <c r="C90" s="252"/>
      <c r="D90" s="252"/>
      <c r="E90" s="245">
        <v>28056000</v>
      </c>
      <c r="F90" s="246"/>
      <c r="G90" s="247"/>
    </row>
    <row r="91" spans="1:7" ht="18.75" customHeight="1">
      <c r="A91" s="251"/>
      <c r="B91" s="249" t="s">
        <v>439</v>
      </c>
      <c r="C91" s="252"/>
      <c r="D91" s="252"/>
      <c r="E91" s="245">
        <v>13680000</v>
      </c>
      <c r="F91" s="246"/>
      <c r="G91" s="247"/>
    </row>
    <row r="92" spans="1:7" ht="18.75" customHeight="1">
      <c r="A92" s="251"/>
      <c r="B92" s="249" t="s">
        <v>440</v>
      </c>
      <c r="C92" s="252"/>
      <c r="D92" s="252"/>
      <c r="E92" s="245">
        <v>24447500</v>
      </c>
      <c r="F92" s="246"/>
      <c r="G92" s="247"/>
    </row>
    <row r="93" spans="1:7" ht="18.75" customHeight="1">
      <c r="A93" s="251"/>
      <c r="B93" s="249" t="s">
        <v>441</v>
      </c>
      <c r="C93" s="252"/>
      <c r="D93" s="252"/>
      <c r="E93" s="245">
        <v>19456800</v>
      </c>
      <c r="F93" s="246"/>
      <c r="G93" s="247"/>
    </row>
    <row r="94" spans="1:7" ht="18.75" customHeight="1">
      <c r="A94" s="251"/>
      <c r="B94" s="249" t="s">
        <v>442</v>
      </c>
      <c r="C94" s="252"/>
      <c r="D94" s="252"/>
      <c r="E94" s="245">
        <v>25803000</v>
      </c>
      <c r="F94" s="246"/>
      <c r="G94" s="247"/>
    </row>
    <row r="95" spans="1:7" ht="18.75" customHeight="1">
      <c r="A95" s="251"/>
      <c r="B95" s="249" t="s">
        <v>443</v>
      </c>
      <c r="C95" s="252"/>
      <c r="D95" s="252"/>
      <c r="E95" s="245">
        <v>22176000</v>
      </c>
      <c r="F95" s="246"/>
      <c r="G95" s="247"/>
    </row>
    <row r="96" spans="1:7" ht="18.75" customHeight="1">
      <c r="A96" s="251"/>
      <c r="B96" s="249" t="s">
        <v>444</v>
      </c>
      <c r="C96" s="252"/>
      <c r="D96" s="252"/>
      <c r="E96" s="245">
        <v>19852700</v>
      </c>
      <c r="F96" s="246"/>
      <c r="G96" s="247"/>
    </row>
    <row r="97" spans="1:7" ht="18.75" customHeight="1">
      <c r="A97" s="251"/>
      <c r="B97" s="249" t="s">
        <v>445</v>
      </c>
      <c r="C97" s="252"/>
      <c r="D97" s="252"/>
      <c r="E97" s="245">
        <v>12537600</v>
      </c>
      <c r="F97" s="246"/>
      <c r="G97" s="247"/>
    </row>
    <row r="98" spans="1:7" ht="18.75" customHeight="1">
      <c r="A98" s="251"/>
      <c r="B98" s="249" t="s">
        <v>446</v>
      </c>
      <c r="C98" s="252"/>
      <c r="D98" s="252"/>
      <c r="E98" s="245">
        <v>23954700</v>
      </c>
      <c r="F98" s="246"/>
      <c r="G98" s="247"/>
    </row>
    <row r="99" spans="1:7" ht="18.75" customHeight="1">
      <c r="A99" s="251"/>
      <c r="B99" s="249" t="s">
        <v>447</v>
      </c>
      <c r="C99" s="252"/>
      <c r="D99" s="252"/>
      <c r="E99" s="245">
        <v>18050000</v>
      </c>
      <c r="F99" s="246"/>
      <c r="G99" s="247"/>
    </row>
    <row r="100" spans="1:7" ht="18.75" customHeight="1">
      <c r="A100" s="251"/>
      <c r="B100" s="249" t="s">
        <v>448</v>
      </c>
      <c r="C100" s="252"/>
      <c r="D100" s="252"/>
      <c r="E100" s="245">
        <v>28550000</v>
      </c>
      <c r="F100" s="246"/>
      <c r="G100" s="247"/>
    </row>
    <row r="101" spans="1:7" ht="18.75" customHeight="1">
      <c r="A101" s="251" t="s">
        <v>449</v>
      </c>
      <c r="B101" s="252"/>
      <c r="C101" s="252"/>
      <c r="D101" s="252"/>
      <c r="E101" s="245"/>
      <c r="F101" s="246">
        <v>1919069</v>
      </c>
      <c r="G101" s="247"/>
    </row>
    <row r="102" spans="1:7" ht="18.75" customHeight="1">
      <c r="A102" s="251" t="s">
        <v>450</v>
      </c>
      <c r="B102" s="252"/>
      <c r="C102" s="252"/>
      <c r="D102" s="252"/>
      <c r="E102" s="245"/>
      <c r="F102" s="246">
        <f>SUM(E103:E116)</f>
        <v>13716744</v>
      </c>
      <c r="G102" s="247"/>
    </row>
    <row r="103" spans="1:7" ht="18.75" customHeight="1">
      <c r="A103" s="251"/>
      <c r="B103" s="252" t="s">
        <v>451</v>
      </c>
      <c r="C103" s="252"/>
      <c r="D103" s="252"/>
      <c r="E103" s="245">
        <v>136398</v>
      </c>
      <c r="F103" s="246"/>
      <c r="G103" s="247"/>
    </row>
    <row r="104" spans="1:7" ht="21" customHeight="1">
      <c r="A104" s="251"/>
      <c r="B104" s="252" t="s">
        <v>452</v>
      </c>
      <c r="C104" s="252"/>
      <c r="D104" s="252"/>
      <c r="E104" s="245">
        <v>94125</v>
      </c>
      <c r="F104" s="246"/>
      <c r="G104" s="247"/>
    </row>
    <row r="105" spans="1:7" ht="21" customHeight="1">
      <c r="A105" s="251"/>
      <c r="B105" s="252" t="s">
        <v>453</v>
      </c>
      <c r="C105" s="252"/>
      <c r="D105" s="252"/>
      <c r="E105" s="245">
        <v>2000000</v>
      </c>
      <c r="F105" s="246"/>
      <c r="G105" s="247"/>
    </row>
    <row r="106" spans="1:7" ht="21" customHeight="1">
      <c r="A106" s="251"/>
      <c r="B106" s="252" t="s">
        <v>454</v>
      </c>
      <c r="C106" s="252"/>
      <c r="D106" s="252"/>
      <c r="E106" s="245">
        <v>2000000</v>
      </c>
      <c r="F106" s="246"/>
      <c r="G106" s="247"/>
    </row>
    <row r="107" spans="1:7" ht="21" customHeight="1">
      <c r="A107" s="251"/>
      <c r="B107" s="252" t="s">
        <v>455</v>
      </c>
      <c r="C107" s="252"/>
      <c r="D107" s="252"/>
      <c r="E107" s="245">
        <v>250000</v>
      </c>
      <c r="F107" s="246"/>
      <c r="G107" s="247"/>
    </row>
    <row r="108" spans="1:7" ht="21" customHeight="1">
      <c r="A108" s="251"/>
      <c r="B108" s="252" t="s">
        <v>456</v>
      </c>
      <c r="C108" s="252"/>
      <c r="D108" s="252"/>
      <c r="E108" s="245">
        <v>200000</v>
      </c>
      <c r="F108" s="246"/>
      <c r="G108" s="247"/>
    </row>
    <row r="109" spans="1:7" ht="21" customHeight="1">
      <c r="A109" s="251"/>
      <c r="B109" s="252" t="s">
        <v>457</v>
      </c>
      <c r="C109" s="252"/>
      <c r="D109" s="252"/>
      <c r="E109" s="245">
        <v>2000000</v>
      </c>
      <c r="F109" s="246"/>
      <c r="G109" s="247"/>
    </row>
    <row r="110" spans="1:7" ht="21" customHeight="1">
      <c r="A110" s="251"/>
      <c r="B110" s="252" t="s">
        <v>458</v>
      </c>
      <c r="C110" s="252"/>
      <c r="D110" s="252"/>
      <c r="E110" s="245">
        <v>2467221</v>
      </c>
      <c r="F110" s="246"/>
      <c r="G110" s="247"/>
    </row>
    <row r="111" spans="1:7" ht="21" customHeight="1">
      <c r="A111" s="251"/>
      <c r="B111" s="252" t="s">
        <v>459</v>
      </c>
      <c r="C111" s="252"/>
      <c r="D111" s="252"/>
      <c r="E111" s="245">
        <v>569000</v>
      </c>
      <c r="F111" s="246"/>
      <c r="G111" s="247"/>
    </row>
    <row r="112" spans="1:7" ht="21" customHeight="1">
      <c r="A112" s="251"/>
      <c r="B112" s="252" t="s">
        <v>460</v>
      </c>
      <c r="C112" s="252"/>
      <c r="D112" s="252"/>
      <c r="E112" s="245">
        <v>700000</v>
      </c>
      <c r="F112" s="246"/>
      <c r="G112" s="247"/>
    </row>
    <row r="113" spans="1:7" ht="21" customHeight="1">
      <c r="A113" s="251"/>
      <c r="B113" s="252" t="s">
        <v>461</v>
      </c>
      <c r="C113" s="252"/>
      <c r="D113" s="252"/>
      <c r="E113" s="245">
        <v>1000000</v>
      </c>
      <c r="F113" s="246"/>
      <c r="G113" s="247"/>
    </row>
    <row r="114" spans="1:7" ht="21" customHeight="1">
      <c r="A114" s="251"/>
      <c r="B114" s="252" t="s">
        <v>462</v>
      </c>
      <c r="C114" s="252"/>
      <c r="D114" s="252"/>
      <c r="E114" s="245">
        <v>100000</v>
      </c>
      <c r="F114" s="246"/>
      <c r="G114" s="247"/>
    </row>
    <row r="115" spans="1:7" ht="21" customHeight="1">
      <c r="A115" s="251"/>
      <c r="B115" s="252" t="s">
        <v>463</v>
      </c>
      <c r="C115" s="252"/>
      <c r="D115" s="252"/>
      <c r="E115" s="245">
        <v>1200000</v>
      </c>
      <c r="F115" s="246"/>
      <c r="G115" s="247"/>
    </row>
    <row r="116" spans="1:7" ht="21" customHeight="1">
      <c r="A116" s="251"/>
      <c r="B116" s="252" t="s">
        <v>464</v>
      </c>
      <c r="C116" s="252"/>
      <c r="D116" s="252"/>
      <c r="E116" s="245">
        <v>1000000</v>
      </c>
      <c r="F116" s="246"/>
      <c r="G116" s="247"/>
    </row>
    <row r="117" spans="1:7" ht="21" customHeight="1">
      <c r="A117" s="253" t="s">
        <v>465</v>
      </c>
      <c r="B117" s="252"/>
      <c r="C117" s="252"/>
      <c r="D117" s="252"/>
      <c r="E117" s="245"/>
      <c r="F117" s="246"/>
      <c r="G117" s="247">
        <f>SUM(F118+F120+F133+F157+F163)</f>
        <v>336500982</v>
      </c>
    </row>
    <row r="118" spans="1:7" ht="21" customHeight="1">
      <c r="A118" s="248"/>
      <c r="B118" s="254" t="s">
        <v>466</v>
      </c>
      <c r="C118" s="252"/>
      <c r="D118" s="252"/>
      <c r="E118" s="245"/>
      <c r="F118" s="246">
        <v>199373833</v>
      </c>
      <c r="G118" s="247"/>
    </row>
    <row r="119" spans="1:7" ht="21" customHeight="1">
      <c r="A119" s="248"/>
      <c r="B119" s="254" t="s">
        <v>467</v>
      </c>
      <c r="C119" s="254"/>
      <c r="D119" s="252"/>
      <c r="E119" s="245"/>
      <c r="F119" s="246">
        <f>F120+F133</f>
        <v>114634438</v>
      </c>
      <c r="G119" s="247"/>
    </row>
    <row r="120" spans="1:7" ht="21" customHeight="1">
      <c r="A120" s="248" t="s">
        <v>468</v>
      </c>
      <c r="B120" s="252" t="s">
        <v>467</v>
      </c>
      <c r="C120" s="252"/>
      <c r="D120" s="252"/>
      <c r="E120" s="245"/>
      <c r="F120" s="245">
        <f>SUM(E121:E132)</f>
        <v>50511348</v>
      </c>
      <c r="G120" s="247"/>
    </row>
    <row r="121" spans="1:7" ht="21" customHeight="1">
      <c r="A121" s="251"/>
      <c r="B121" s="252"/>
      <c r="C121" s="252" t="s">
        <v>469</v>
      </c>
      <c r="D121" s="252"/>
      <c r="E121" s="255">
        <v>9837857</v>
      </c>
      <c r="F121" s="246"/>
      <c r="G121" s="247"/>
    </row>
    <row r="122" spans="1:7" ht="21" customHeight="1">
      <c r="A122" s="251"/>
      <c r="B122" s="252"/>
      <c r="C122" s="252" t="s">
        <v>470</v>
      </c>
      <c r="D122" s="252"/>
      <c r="E122" s="255">
        <v>2522515</v>
      </c>
      <c r="F122" s="246"/>
      <c r="G122" s="247"/>
    </row>
    <row r="123" spans="1:7" ht="21" customHeight="1">
      <c r="A123" s="251"/>
      <c r="B123" s="252"/>
      <c r="C123" s="252" t="s">
        <v>471</v>
      </c>
      <c r="D123" s="252"/>
      <c r="E123" s="255">
        <v>3373483</v>
      </c>
      <c r="F123" s="246"/>
      <c r="G123" s="247"/>
    </row>
    <row r="124" spans="1:7" ht="21" customHeight="1">
      <c r="A124" s="251"/>
      <c r="B124" s="252"/>
      <c r="C124" s="252" t="s">
        <v>472</v>
      </c>
      <c r="D124" s="252"/>
      <c r="E124" s="255">
        <v>8248239</v>
      </c>
      <c r="F124" s="246"/>
      <c r="G124" s="247"/>
    </row>
    <row r="125" spans="1:7" ht="21" customHeight="1">
      <c r="A125" s="251"/>
      <c r="B125" s="252"/>
      <c r="C125" s="252" t="s">
        <v>473</v>
      </c>
      <c r="D125" s="252"/>
      <c r="E125" s="255">
        <v>13219337</v>
      </c>
      <c r="F125" s="246"/>
      <c r="G125" s="247"/>
    </row>
    <row r="126" spans="1:7" ht="21" customHeight="1">
      <c r="A126" s="251"/>
      <c r="B126" s="252"/>
      <c r="C126" s="252" t="s">
        <v>474</v>
      </c>
      <c r="D126" s="252"/>
      <c r="E126" s="255">
        <v>5556488</v>
      </c>
      <c r="F126" s="246"/>
      <c r="G126" s="247"/>
    </row>
    <row r="127" spans="1:7" ht="21" customHeight="1">
      <c r="A127" s="251"/>
      <c r="B127" s="252"/>
      <c r="C127" s="252" t="s">
        <v>475</v>
      </c>
      <c r="D127" s="252"/>
      <c r="E127" s="255">
        <v>227988</v>
      </c>
      <c r="F127" s="246"/>
      <c r="G127" s="247"/>
    </row>
    <row r="128" spans="1:7" ht="21" customHeight="1">
      <c r="A128" s="251"/>
      <c r="B128" s="252"/>
      <c r="C128" s="252" t="s">
        <v>476</v>
      </c>
      <c r="D128" s="252"/>
      <c r="E128" s="255">
        <v>4301013</v>
      </c>
      <c r="F128" s="246"/>
      <c r="G128" s="247"/>
    </row>
    <row r="129" spans="1:7" ht="19.5" customHeight="1">
      <c r="A129" s="251"/>
      <c r="B129" s="252"/>
      <c r="C129" s="252" t="s">
        <v>477</v>
      </c>
      <c r="D129" s="252"/>
      <c r="E129" s="255">
        <v>167542</v>
      </c>
      <c r="F129" s="246"/>
      <c r="G129" s="247"/>
    </row>
    <row r="130" spans="1:7" ht="19.5" customHeight="1">
      <c r="A130" s="251"/>
      <c r="B130" s="252"/>
      <c r="C130" s="252" t="s">
        <v>478</v>
      </c>
      <c r="D130" s="252"/>
      <c r="E130" s="255">
        <v>467529</v>
      </c>
      <c r="F130" s="246"/>
      <c r="G130" s="247"/>
    </row>
    <row r="131" spans="1:7" ht="19.5" customHeight="1">
      <c r="A131" s="251"/>
      <c r="B131" s="252"/>
      <c r="C131" s="252" t="s">
        <v>479</v>
      </c>
      <c r="D131" s="252"/>
      <c r="E131" s="255">
        <v>2568728</v>
      </c>
      <c r="F131" s="246"/>
      <c r="G131" s="247"/>
    </row>
    <row r="132" spans="1:7" ht="19.5" customHeight="1">
      <c r="A132" s="251"/>
      <c r="B132" s="252"/>
      <c r="C132" s="252" t="s">
        <v>480</v>
      </c>
      <c r="D132" s="252"/>
      <c r="E132" s="255">
        <v>20629</v>
      </c>
      <c r="F132" s="246"/>
      <c r="G132" s="247"/>
    </row>
    <row r="133" spans="1:7" ht="21" customHeight="1">
      <c r="A133" s="256"/>
      <c r="B133" s="252" t="s">
        <v>481</v>
      </c>
      <c r="C133" s="252"/>
      <c r="D133" s="252"/>
      <c r="E133" s="255"/>
      <c r="F133" s="245">
        <f>SUM(E134:E156)</f>
        <v>64123090</v>
      </c>
      <c r="G133" s="247"/>
    </row>
    <row r="134" spans="1:7" ht="21" customHeight="1">
      <c r="A134" s="256"/>
      <c r="B134" s="252"/>
      <c r="C134" s="252" t="s">
        <v>469</v>
      </c>
      <c r="D134" s="252"/>
      <c r="E134" s="255">
        <v>1245838</v>
      </c>
      <c r="F134" s="246"/>
      <c r="G134" s="247"/>
    </row>
    <row r="135" spans="1:7" ht="21" customHeight="1">
      <c r="A135" s="251"/>
      <c r="B135" s="252"/>
      <c r="C135" s="252" t="s">
        <v>470</v>
      </c>
      <c r="D135" s="252"/>
      <c r="E135" s="255">
        <v>1454000</v>
      </c>
      <c r="F135" s="246"/>
      <c r="G135" s="247"/>
    </row>
    <row r="136" spans="1:7" ht="21" customHeight="1">
      <c r="A136" s="251"/>
      <c r="B136" s="252"/>
      <c r="C136" s="252" t="s">
        <v>482</v>
      </c>
      <c r="D136" s="252"/>
      <c r="E136" s="255">
        <v>1585319</v>
      </c>
      <c r="F136" s="246"/>
      <c r="G136" s="247"/>
    </row>
    <row r="137" spans="1:7" ht="21" customHeight="1">
      <c r="A137" s="251"/>
      <c r="B137" s="252"/>
      <c r="C137" s="252" t="s">
        <v>483</v>
      </c>
      <c r="D137" s="252"/>
      <c r="E137" s="255">
        <v>2091594</v>
      </c>
      <c r="F137" s="246"/>
      <c r="G137" s="247"/>
    </row>
    <row r="138" spans="1:7" ht="21" customHeight="1">
      <c r="A138" s="251"/>
      <c r="B138" s="252"/>
      <c r="C138" s="252" t="s">
        <v>484</v>
      </c>
      <c r="D138" s="252"/>
      <c r="E138" s="255">
        <v>9634820</v>
      </c>
      <c r="F138" s="246"/>
      <c r="G138" s="247"/>
    </row>
    <row r="139" spans="1:7" ht="21" customHeight="1">
      <c r="A139" s="251"/>
      <c r="B139" s="252"/>
      <c r="C139" s="252" t="s">
        <v>485</v>
      </c>
      <c r="D139" s="252"/>
      <c r="E139" s="255">
        <v>9108424</v>
      </c>
      <c r="F139" s="246"/>
      <c r="G139" s="247"/>
    </row>
    <row r="140" spans="1:7" ht="21" customHeight="1">
      <c r="A140" s="251"/>
      <c r="B140" s="252"/>
      <c r="C140" s="252" t="s">
        <v>486</v>
      </c>
      <c r="D140" s="252"/>
      <c r="E140" s="255">
        <v>838237</v>
      </c>
      <c r="F140" s="246"/>
      <c r="G140" s="247"/>
    </row>
    <row r="141" spans="1:7" ht="21" customHeight="1">
      <c r="A141" s="251"/>
      <c r="B141" s="252"/>
      <c r="C141" s="252" t="s">
        <v>487</v>
      </c>
      <c r="D141" s="252"/>
      <c r="E141" s="255">
        <v>5210877</v>
      </c>
      <c r="F141" s="246"/>
      <c r="G141" s="247"/>
    </row>
    <row r="142" spans="1:7" ht="21" customHeight="1">
      <c r="A142" s="251"/>
      <c r="B142" s="252"/>
      <c r="C142" s="252" t="s">
        <v>488</v>
      </c>
      <c r="D142" s="252"/>
      <c r="E142" s="255">
        <v>1768484</v>
      </c>
      <c r="F142" s="246"/>
      <c r="G142" s="247"/>
    </row>
    <row r="143" spans="1:7" ht="21" customHeight="1">
      <c r="A143" s="251"/>
      <c r="B143" s="252"/>
      <c r="C143" s="252" t="s">
        <v>489</v>
      </c>
      <c r="D143" s="252"/>
      <c r="E143" s="255">
        <v>14040234</v>
      </c>
      <c r="F143" s="246"/>
      <c r="G143" s="247"/>
    </row>
    <row r="144" spans="1:7" ht="21" customHeight="1">
      <c r="A144" s="251"/>
      <c r="B144" s="252"/>
      <c r="C144" s="252" t="s">
        <v>490</v>
      </c>
      <c r="D144" s="252"/>
      <c r="E144" s="255">
        <v>7726</v>
      </c>
      <c r="F144" s="246"/>
      <c r="G144" s="247"/>
    </row>
    <row r="145" spans="1:7" ht="21" customHeight="1">
      <c r="A145" s="251"/>
      <c r="B145" s="252"/>
      <c r="C145" s="252" t="s">
        <v>491</v>
      </c>
      <c r="D145" s="252"/>
      <c r="E145" s="255">
        <v>3896431</v>
      </c>
      <c r="F145" s="246"/>
      <c r="G145" s="247"/>
    </row>
    <row r="146" spans="1:7" ht="19.5" customHeight="1">
      <c r="A146" s="251"/>
      <c r="B146" s="252"/>
      <c r="C146" s="252" t="s">
        <v>492</v>
      </c>
      <c r="D146" s="252"/>
      <c r="E146" s="255">
        <v>378302</v>
      </c>
      <c r="F146" s="246"/>
      <c r="G146" s="247"/>
    </row>
    <row r="147" spans="1:7" ht="19.5" customHeight="1">
      <c r="A147" s="251"/>
      <c r="B147" s="252"/>
      <c r="C147" s="252" t="s">
        <v>493</v>
      </c>
      <c r="D147" s="252"/>
      <c r="E147" s="255">
        <v>1554537</v>
      </c>
      <c r="F147" s="246"/>
      <c r="G147" s="247"/>
    </row>
    <row r="148" spans="1:7" ht="19.5" customHeight="1">
      <c r="A148" s="251"/>
      <c r="B148" s="252"/>
      <c r="C148" s="252" t="s">
        <v>494</v>
      </c>
      <c r="D148" s="252"/>
      <c r="E148" s="255">
        <v>203171</v>
      </c>
      <c r="F148" s="246"/>
      <c r="G148" s="247"/>
    </row>
    <row r="149" spans="1:7" ht="18.75" customHeight="1">
      <c r="A149" s="251"/>
      <c r="B149" s="252"/>
      <c r="C149" s="252" t="s">
        <v>495</v>
      </c>
      <c r="D149" s="252"/>
      <c r="E149" s="255">
        <v>127258</v>
      </c>
      <c r="F149" s="246"/>
      <c r="G149" s="247"/>
    </row>
    <row r="150" spans="1:7" ht="18.75" customHeight="1">
      <c r="A150" s="251"/>
      <c r="B150" s="252"/>
      <c r="C150" s="252" t="s">
        <v>496</v>
      </c>
      <c r="D150" s="252"/>
      <c r="E150" s="255">
        <v>6952366</v>
      </c>
      <c r="F150" s="246"/>
      <c r="G150" s="247"/>
    </row>
    <row r="151" spans="1:7" ht="18.75" customHeight="1">
      <c r="A151" s="251"/>
      <c r="B151" s="252"/>
      <c r="C151" s="252" t="s">
        <v>497</v>
      </c>
      <c r="D151" s="252"/>
      <c r="E151" s="255">
        <v>3108071</v>
      </c>
      <c r="F151" s="246"/>
      <c r="G151" s="247"/>
    </row>
    <row r="152" spans="1:7" ht="18.75" customHeight="1">
      <c r="A152" s="251"/>
      <c r="B152" s="252"/>
      <c r="C152" s="252" t="s">
        <v>498</v>
      </c>
      <c r="D152" s="252"/>
      <c r="E152" s="255">
        <v>42693</v>
      </c>
      <c r="F152" s="246"/>
      <c r="G152" s="247"/>
    </row>
    <row r="153" spans="1:7" ht="18.75" customHeight="1">
      <c r="A153" s="251"/>
      <c r="B153" s="252"/>
      <c r="C153" s="252" t="s">
        <v>499</v>
      </c>
      <c r="D153" s="252"/>
      <c r="E153" s="255">
        <v>117492</v>
      </c>
      <c r="F153" s="246"/>
      <c r="G153" s="247"/>
    </row>
    <row r="154" spans="1:7" ht="18.75" customHeight="1">
      <c r="A154" s="251"/>
      <c r="B154" s="252"/>
      <c r="C154" s="252" t="s">
        <v>500</v>
      </c>
      <c r="D154" s="252"/>
      <c r="E154" s="255">
        <v>59600</v>
      </c>
      <c r="F154" s="246"/>
      <c r="G154" s="247"/>
    </row>
    <row r="155" spans="1:7" ht="18.75" customHeight="1">
      <c r="A155" s="251"/>
      <c r="B155" s="252"/>
      <c r="C155" s="252" t="s">
        <v>501</v>
      </c>
      <c r="D155" s="252"/>
      <c r="E155" s="255">
        <v>105629</v>
      </c>
      <c r="F155" s="246"/>
      <c r="G155" s="247"/>
    </row>
    <row r="156" spans="1:7" ht="18.75" customHeight="1">
      <c r="A156" s="251"/>
      <c r="B156" s="252"/>
      <c r="C156" s="252" t="s">
        <v>502</v>
      </c>
      <c r="D156" s="252"/>
      <c r="E156" s="255">
        <v>591987</v>
      </c>
      <c r="F156" s="246"/>
      <c r="G156" s="247"/>
    </row>
    <row r="157" spans="1:7" ht="18.75" customHeight="1">
      <c r="A157" s="251" t="s">
        <v>503</v>
      </c>
      <c r="B157" s="252"/>
      <c r="C157" s="252"/>
      <c r="D157" s="252"/>
      <c r="E157" s="255"/>
      <c r="F157" s="257">
        <f>SUM(F158+F162)</f>
        <v>2642900</v>
      </c>
      <c r="G157" s="247"/>
    </row>
    <row r="158" spans="1:7" ht="21" customHeight="1">
      <c r="A158" s="251"/>
      <c r="B158" s="252" t="s">
        <v>504</v>
      </c>
      <c r="C158" s="252"/>
      <c r="D158" s="252"/>
      <c r="E158" s="255"/>
      <c r="F158" s="246">
        <f>SUM(E159:E161)</f>
        <v>2599300</v>
      </c>
      <c r="G158" s="247"/>
    </row>
    <row r="159" spans="1:7" ht="21" customHeight="1">
      <c r="A159" s="251"/>
      <c r="B159" s="252"/>
      <c r="C159" s="252" t="s">
        <v>505</v>
      </c>
      <c r="D159" s="252"/>
      <c r="E159" s="255">
        <v>2361660</v>
      </c>
      <c r="F159" s="246"/>
      <c r="G159" s="247"/>
    </row>
    <row r="160" spans="1:7" ht="18.75" customHeight="1">
      <c r="A160" s="251"/>
      <c r="B160" s="252"/>
      <c r="C160" s="252" t="s">
        <v>506</v>
      </c>
      <c r="D160" s="252"/>
      <c r="E160" s="255">
        <v>95205</v>
      </c>
      <c r="F160" s="246"/>
      <c r="G160" s="247"/>
    </row>
    <row r="161" spans="1:7" ht="18" customHeight="1">
      <c r="A161" s="251"/>
      <c r="B161" s="252"/>
      <c r="C161" s="252" t="s">
        <v>507</v>
      </c>
      <c r="D161" s="252"/>
      <c r="E161" s="255">
        <v>142435</v>
      </c>
      <c r="F161" s="246"/>
      <c r="G161" s="247"/>
    </row>
    <row r="162" spans="1:7" ht="18.75" customHeight="1">
      <c r="A162" s="251"/>
      <c r="B162" s="252" t="s">
        <v>508</v>
      </c>
      <c r="C162" s="252"/>
      <c r="D162" s="252"/>
      <c r="E162" s="255"/>
      <c r="F162" s="246">
        <v>43600</v>
      </c>
      <c r="G162" s="247"/>
    </row>
    <row r="163" spans="1:7" ht="18" customHeight="1">
      <c r="A163" s="251" t="s">
        <v>509</v>
      </c>
      <c r="B163" s="252"/>
      <c r="C163" s="252"/>
      <c r="D163" s="252"/>
      <c r="E163" s="255"/>
      <c r="F163" s="257">
        <f>SUM(F164:F166)</f>
        <v>19849811</v>
      </c>
      <c r="G163" s="247"/>
    </row>
    <row r="164" spans="1:7" ht="18" customHeight="1">
      <c r="A164" s="251"/>
      <c r="B164" s="252" t="s">
        <v>510</v>
      </c>
      <c r="C164" s="252"/>
      <c r="D164" s="252"/>
      <c r="E164" s="255" t="s">
        <v>83</v>
      </c>
      <c r="F164" s="246">
        <v>751200</v>
      </c>
      <c r="G164" s="247"/>
    </row>
    <row r="165" spans="1:7" ht="18" customHeight="1">
      <c r="A165" s="251"/>
      <c r="B165" s="252" t="s">
        <v>511</v>
      </c>
      <c r="C165" s="252"/>
      <c r="D165" s="252"/>
      <c r="E165" s="255" t="s">
        <v>83</v>
      </c>
      <c r="F165" s="246">
        <v>218640</v>
      </c>
      <c r="G165" s="247"/>
    </row>
    <row r="166" spans="1:7" ht="18" customHeight="1">
      <c r="A166" s="251"/>
      <c r="B166" s="252" t="s">
        <v>512</v>
      </c>
      <c r="C166" s="252"/>
      <c r="D166" s="252"/>
      <c r="E166" s="255"/>
      <c r="F166" s="246">
        <f>SUM(E167:E180)</f>
        <v>18879971</v>
      </c>
      <c r="G166" s="247"/>
    </row>
    <row r="167" spans="1:7" ht="18" customHeight="1">
      <c r="A167" s="251"/>
      <c r="B167" s="252"/>
      <c r="C167" s="252" t="s">
        <v>513</v>
      </c>
      <c r="D167" s="252"/>
      <c r="E167" s="255">
        <v>133862</v>
      </c>
      <c r="F167" s="246"/>
      <c r="G167" s="247"/>
    </row>
    <row r="168" spans="1:7" ht="18" customHeight="1">
      <c r="A168" s="251"/>
      <c r="B168" s="252"/>
      <c r="C168" s="252" t="s">
        <v>514</v>
      </c>
      <c r="D168" s="252"/>
      <c r="E168" s="255">
        <v>48353</v>
      </c>
      <c r="F168" s="246"/>
      <c r="G168" s="247"/>
    </row>
    <row r="169" spans="1:7" ht="18" customHeight="1">
      <c r="A169" s="251"/>
      <c r="B169" s="252"/>
      <c r="C169" s="252" t="s">
        <v>515</v>
      </c>
      <c r="D169" s="252"/>
      <c r="E169" s="255">
        <v>16242014</v>
      </c>
      <c r="F169" s="246"/>
      <c r="G169" s="247"/>
    </row>
    <row r="170" spans="1:7" ht="18" customHeight="1">
      <c r="A170" s="251"/>
      <c r="B170" s="252"/>
      <c r="C170" s="252" t="s">
        <v>516</v>
      </c>
      <c r="D170" s="252"/>
      <c r="E170" s="255">
        <v>139609</v>
      </c>
      <c r="F170" s="246"/>
      <c r="G170" s="247"/>
    </row>
    <row r="171" spans="1:7" ht="18" customHeight="1">
      <c r="A171" s="251"/>
      <c r="B171" s="252"/>
      <c r="C171" s="252" t="s">
        <v>517</v>
      </c>
      <c r="D171" s="252"/>
      <c r="E171" s="255">
        <v>499117</v>
      </c>
      <c r="F171" s="246"/>
      <c r="G171" s="247"/>
    </row>
    <row r="172" spans="1:7" ht="18" customHeight="1">
      <c r="A172" s="251"/>
      <c r="B172" s="252"/>
      <c r="C172" s="252" t="s">
        <v>518</v>
      </c>
      <c r="D172" s="252"/>
      <c r="E172" s="255">
        <v>153476</v>
      </c>
      <c r="F172" s="246"/>
      <c r="G172" s="247"/>
    </row>
    <row r="173" spans="1:7" ht="18" customHeight="1">
      <c r="A173" s="251"/>
      <c r="B173" s="252"/>
      <c r="C173" s="252" t="s">
        <v>519</v>
      </c>
      <c r="D173" s="252"/>
      <c r="E173" s="255">
        <v>286030</v>
      </c>
      <c r="F173" s="246"/>
      <c r="G173" s="247"/>
    </row>
    <row r="174" spans="1:7" ht="18" customHeight="1">
      <c r="A174" s="251"/>
      <c r="B174" s="252"/>
      <c r="C174" s="252" t="s">
        <v>520</v>
      </c>
      <c r="D174" s="252"/>
      <c r="E174" s="255">
        <v>1049704</v>
      </c>
      <c r="F174" s="246"/>
      <c r="G174" s="247"/>
    </row>
    <row r="175" spans="1:7" ht="18" customHeight="1">
      <c r="A175" s="251"/>
      <c r="B175" s="252"/>
      <c r="C175" s="252" t="s">
        <v>521</v>
      </c>
      <c r="D175" s="252"/>
      <c r="E175" s="255">
        <v>81901</v>
      </c>
      <c r="F175" s="246"/>
      <c r="G175" s="247"/>
    </row>
    <row r="176" spans="1:7" ht="18" customHeight="1">
      <c r="A176" s="251"/>
      <c r="B176" s="252"/>
      <c r="C176" s="252" t="s">
        <v>480</v>
      </c>
      <c r="D176" s="252"/>
      <c r="E176" s="255">
        <v>126565</v>
      </c>
      <c r="F176" s="246"/>
      <c r="G176" s="247"/>
    </row>
    <row r="177" spans="1:7" ht="18" customHeight="1">
      <c r="A177" s="251"/>
      <c r="B177" s="252"/>
      <c r="C177" s="252" t="s">
        <v>522</v>
      </c>
      <c r="D177" s="252"/>
      <c r="E177" s="255">
        <v>20904</v>
      </c>
      <c r="F177" s="246"/>
      <c r="G177" s="247"/>
    </row>
    <row r="178" spans="1:7" ht="18" customHeight="1">
      <c r="A178" s="251"/>
      <c r="B178" s="252"/>
      <c r="C178" s="252" t="s">
        <v>479</v>
      </c>
      <c r="D178" s="252"/>
      <c r="E178" s="255">
        <v>1290</v>
      </c>
      <c r="F178" s="246"/>
      <c r="G178" s="247"/>
    </row>
    <row r="179" spans="1:7" ht="18" customHeight="1">
      <c r="A179" s="251"/>
      <c r="B179" s="252"/>
      <c r="C179" s="252" t="s">
        <v>496</v>
      </c>
      <c r="D179" s="252"/>
      <c r="E179" s="255">
        <v>57370</v>
      </c>
      <c r="F179" s="246"/>
      <c r="G179" s="247"/>
    </row>
    <row r="180" spans="1:7" ht="18" customHeight="1">
      <c r="A180" s="251"/>
      <c r="B180" s="252"/>
      <c r="C180" s="252" t="s">
        <v>502</v>
      </c>
      <c r="D180" s="252"/>
      <c r="E180" s="255">
        <v>39776</v>
      </c>
      <c r="F180" s="246"/>
      <c r="G180" s="247"/>
    </row>
    <row r="181" spans="1:7" ht="21" customHeight="1">
      <c r="A181" s="251" t="s">
        <v>523</v>
      </c>
      <c r="B181" s="252"/>
      <c r="C181" s="252"/>
      <c r="D181" s="252"/>
      <c r="E181" s="255"/>
      <c r="F181" s="257">
        <f>SUM(E182:E183)</f>
        <v>89400</v>
      </c>
      <c r="G181" s="258">
        <f>SUM(E182:E183)</f>
        <v>89400</v>
      </c>
    </row>
    <row r="182" spans="1:7" ht="21" customHeight="1">
      <c r="A182" s="251"/>
      <c r="B182" s="252" t="s">
        <v>524</v>
      </c>
      <c r="C182" s="259"/>
      <c r="D182" s="259"/>
      <c r="E182" s="260">
        <v>38400</v>
      </c>
      <c r="F182" s="246"/>
      <c r="G182" s="247"/>
    </row>
    <row r="183" spans="1:7" ht="21" customHeight="1">
      <c r="A183" s="251"/>
      <c r="B183" s="252" t="s">
        <v>525</v>
      </c>
      <c r="C183" s="259"/>
      <c r="D183" s="259"/>
      <c r="E183" s="260">
        <v>51000</v>
      </c>
      <c r="F183" s="246"/>
      <c r="G183" s="247"/>
    </row>
    <row r="184" spans="1:7" ht="21" customHeight="1">
      <c r="A184" s="251" t="s">
        <v>526</v>
      </c>
      <c r="B184" s="252"/>
      <c r="C184" s="259"/>
      <c r="D184" s="259"/>
      <c r="E184" s="260"/>
      <c r="F184" s="246"/>
      <c r="G184" s="247">
        <f>F185+F190</f>
        <v>116345669</v>
      </c>
    </row>
    <row r="185" spans="1:7" ht="21" customHeight="1">
      <c r="A185" s="248"/>
      <c r="B185" s="250" t="s">
        <v>527</v>
      </c>
      <c r="C185" s="250"/>
      <c r="D185" s="250"/>
      <c r="E185" s="245"/>
      <c r="F185" s="246">
        <f>SUM(F188+F186)</f>
        <v>325000</v>
      </c>
      <c r="G185" s="247"/>
    </row>
    <row r="186" spans="1:7" ht="21" customHeight="1">
      <c r="A186" s="248"/>
      <c r="B186" s="252" t="s">
        <v>528</v>
      </c>
      <c r="C186" s="252"/>
      <c r="D186" s="252"/>
      <c r="E186" s="255"/>
      <c r="F186" s="246">
        <f>SUM(E187:E187)</f>
        <v>25000</v>
      </c>
      <c r="G186" s="247"/>
    </row>
    <row r="187" spans="1:7" ht="21" customHeight="1">
      <c r="A187" s="248"/>
      <c r="B187" s="252"/>
      <c r="C187" s="259" t="s">
        <v>529</v>
      </c>
      <c r="D187" s="259"/>
      <c r="E187" s="260">
        <v>25000</v>
      </c>
      <c r="F187" s="246"/>
      <c r="G187" s="247"/>
    </row>
    <row r="188" spans="1:7" ht="21" customHeight="1">
      <c r="A188" s="248"/>
      <c r="B188" s="252" t="s">
        <v>530</v>
      </c>
      <c r="C188" s="252"/>
      <c r="D188" s="252"/>
      <c r="E188" s="261"/>
      <c r="F188" s="246">
        <f>SUM(E189)</f>
        <v>300000</v>
      </c>
      <c r="G188" s="247"/>
    </row>
    <row r="189" spans="1:7" ht="21" customHeight="1">
      <c r="A189" s="248"/>
      <c r="B189" s="252"/>
      <c r="C189" s="252" t="s">
        <v>531</v>
      </c>
      <c r="D189" s="252"/>
      <c r="E189" s="255">
        <v>300000</v>
      </c>
      <c r="F189" s="246"/>
      <c r="G189" s="247"/>
    </row>
    <row r="190" spans="1:7" ht="21" customHeight="1">
      <c r="A190" s="251"/>
      <c r="B190" s="252" t="s">
        <v>532</v>
      </c>
      <c r="C190" s="252"/>
      <c r="D190" s="252"/>
      <c r="E190" s="245"/>
      <c r="F190" s="246">
        <v>116020669</v>
      </c>
      <c r="G190" s="247"/>
    </row>
    <row r="191" spans="1:7" ht="21" customHeight="1">
      <c r="A191" s="251" t="s">
        <v>533</v>
      </c>
      <c r="B191" s="252"/>
      <c r="C191" s="252"/>
      <c r="D191" s="252"/>
      <c r="E191" s="245"/>
      <c r="F191" s="246"/>
      <c r="G191" s="247">
        <f>G192+G261+G281</f>
        <v>65799252</v>
      </c>
    </row>
    <row r="192" spans="1:7" ht="21" customHeight="1">
      <c r="A192" s="251" t="s">
        <v>534</v>
      </c>
      <c r="B192" s="252"/>
      <c r="C192" s="252"/>
      <c r="D192" s="252"/>
      <c r="E192" s="255"/>
      <c r="F192" s="261"/>
      <c r="G192" s="247">
        <f>F193+F206+F247+F249</f>
        <v>5606968</v>
      </c>
    </row>
    <row r="193" spans="1:7" ht="21" customHeight="1">
      <c r="A193" s="251"/>
      <c r="B193" s="252" t="s">
        <v>535</v>
      </c>
      <c r="C193" s="252"/>
      <c r="D193" s="252"/>
      <c r="E193" s="255"/>
      <c r="F193" s="246">
        <f>SUM(E194:E205)</f>
        <v>2525219</v>
      </c>
      <c r="G193" s="247"/>
    </row>
    <row r="194" spans="1:7" ht="21" customHeight="1">
      <c r="A194" s="251"/>
      <c r="B194" s="262"/>
      <c r="C194" s="252" t="s">
        <v>536</v>
      </c>
      <c r="D194" s="252"/>
      <c r="E194" s="240">
        <v>57056</v>
      </c>
      <c r="F194" s="263"/>
      <c r="G194" s="247"/>
    </row>
    <row r="195" spans="1:7" ht="21" customHeight="1">
      <c r="A195" s="251"/>
      <c r="B195" s="262"/>
      <c r="C195" s="252" t="s">
        <v>537</v>
      </c>
      <c r="D195" s="252"/>
      <c r="E195" s="240">
        <v>30680</v>
      </c>
      <c r="F195" s="263"/>
      <c r="G195" s="247"/>
    </row>
    <row r="196" spans="1:7" ht="21" customHeight="1">
      <c r="A196" s="251"/>
      <c r="B196" s="262"/>
      <c r="C196" s="252" t="s">
        <v>538</v>
      </c>
      <c r="D196" s="252"/>
      <c r="E196" s="240">
        <v>4000</v>
      </c>
      <c r="F196" s="263"/>
      <c r="G196" s="247"/>
    </row>
    <row r="197" spans="1:7" ht="21" customHeight="1">
      <c r="A197" s="251"/>
      <c r="B197" s="262"/>
      <c r="C197" s="252" t="s">
        <v>539</v>
      </c>
      <c r="D197" s="252"/>
      <c r="E197" s="240">
        <v>4000</v>
      </c>
      <c r="F197" s="263"/>
      <c r="G197" s="247"/>
    </row>
    <row r="198" spans="1:7" ht="21" customHeight="1">
      <c r="A198" s="251"/>
      <c r="B198" s="262"/>
      <c r="C198" s="252" t="s">
        <v>540</v>
      </c>
      <c r="D198" s="252"/>
      <c r="E198" s="240">
        <v>1000</v>
      </c>
      <c r="F198" s="263"/>
      <c r="G198" s="247"/>
    </row>
    <row r="199" spans="1:7" ht="21" customHeight="1">
      <c r="A199" s="251"/>
      <c r="B199" s="262"/>
      <c r="C199" s="252" t="s">
        <v>541</v>
      </c>
      <c r="D199" s="252"/>
      <c r="E199" s="240">
        <v>1000</v>
      </c>
      <c r="F199" s="263"/>
      <c r="G199" s="247"/>
    </row>
    <row r="200" spans="1:7" ht="21" customHeight="1">
      <c r="A200" s="251"/>
      <c r="B200" s="262"/>
      <c r="C200" s="252" t="s">
        <v>542</v>
      </c>
      <c r="D200" s="252"/>
      <c r="E200" s="240">
        <v>227</v>
      </c>
      <c r="F200" s="263"/>
      <c r="G200" s="247"/>
    </row>
    <row r="201" spans="1:7" ht="21" customHeight="1">
      <c r="A201" s="251"/>
      <c r="B201" s="262"/>
      <c r="C201" s="252" t="s">
        <v>543</v>
      </c>
      <c r="D201" s="252"/>
      <c r="E201" s="240">
        <v>502</v>
      </c>
      <c r="F201" s="263"/>
      <c r="G201" s="247"/>
    </row>
    <row r="202" spans="1:7" ht="21" customHeight="1">
      <c r="A202" s="251"/>
      <c r="B202" s="262"/>
      <c r="C202" s="252" t="s">
        <v>544</v>
      </c>
      <c r="D202" s="252"/>
      <c r="E202" s="240">
        <v>360000</v>
      </c>
      <c r="F202" s="263"/>
      <c r="G202" s="247"/>
    </row>
    <row r="203" spans="1:7" ht="21" customHeight="1">
      <c r="A203" s="251"/>
      <c r="B203" s="262"/>
      <c r="C203" s="252" t="s">
        <v>545</v>
      </c>
      <c r="D203" s="252"/>
      <c r="E203" s="240">
        <v>700</v>
      </c>
      <c r="F203" s="263"/>
      <c r="G203" s="247"/>
    </row>
    <row r="204" spans="1:7" ht="21" customHeight="1">
      <c r="A204" s="251"/>
      <c r="B204" s="262"/>
      <c r="C204" s="252" t="s">
        <v>537</v>
      </c>
      <c r="D204" s="252"/>
      <c r="E204" s="240">
        <v>54375</v>
      </c>
      <c r="F204" s="263"/>
      <c r="G204" s="247"/>
    </row>
    <row r="205" spans="1:7" ht="21" customHeight="1">
      <c r="A205" s="251"/>
      <c r="B205" s="262"/>
      <c r="C205" s="252" t="s">
        <v>546</v>
      </c>
      <c r="D205" s="252"/>
      <c r="E205" s="264">
        <v>2011679</v>
      </c>
      <c r="F205" s="263"/>
      <c r="G205" s="247"/>
    </row>
    <row r="206" spans="1:7" ht="21" customHeight="1">
      <c r="A206" s="251"/>
      <c r="B206" s="262" t="s">
        <v>547</v>
      </c>
      <c r="C206" s="252"/>
      <c r="D206" s="252"/>
      <c r="E206" s="264"/>
      <c r="F206" s="265">
        <f>SUM(E207:E246)</f>
        <v>2288892</v>
      </c>
      <c r="G206" s="247"/>
    </row>
    <row r="207" spans="1:7" ht="21" customHeight="1">
      <c r="A207" s="251"/>
      <c r="B207" s="262"/>
      <c r="C207" s="252" t="s">
        <v>548</v>
      </c>
      <c r="D207" s="252"/>
      <c r="E207" s="264">
        <v>1198</v>
      </c>
      <c r="F207" s="263"/>
      <c r="G207" s="247"/>
    </row>
    <row r="208" spans="1:7" ht="21" customHeight="1">
      <c r="A208" s="251"/>
      <c r="B208" s="262"/>
      <c r="C208" s="252" t="s">
        <v>549</v>
      </c>
      <c r="D208" s="252"/>
      <c r="E208" s="264">
        <v>65000</v>
      </c>
      <c r="F208" s="263"/>
      <c r="G208" s="247"/>
    </row>
    <row r="209" spans="1:7" ht="21" customHeight="1">
      <c r="A209" s="251"/>
      <c r="B209" s="262"/>
      <c r="C209" s="252" t="s">
        <v>550</v>
      </c>
      <c r="D209" s="252"/>
      <c r="E209" s="264">
        <v>2623</v>
      </c>
      <c r="F209" s="263"/>
      <c r="G209" s="247"/>
    </row>
    <row r="210" spans="1:7" ht="21" customHeight="1">
      <c r="A210" s="251"/>
      <c r="B210" s="262"/>
      <c r="C210" s="252" t="s">
        <v>551</v>
      </c>
      <c r="D210" s="252"/>
      <c r="E210" s="264">
        <v>1761</v>
      </c>
      <c r="F210" s="263"/>
      <c r="G210" s="247"/>
    </row>
    <row r="211" spans="1:7" ht="21" customHeight="1">
      <c r="A211" s="251"/>
      <c r="B211" s="262"/>
      <c r="C211" s="252" t="s">
        <v>552</v>
      </c>
      <c r="D211" s="252"/>
      <c r="E211" s="264">
        <v>3780</v>
      </c>
      <c r="F211" s="263"/>
      <c r="G211" s="247"/>
    </row>
    <row r="212" spans="1:7" ht="21" customHeight="1">
      <c r="A212" s="251"/>
      <c r="B212" s="262"/>
      <c r="C212" s="252" t="s">
        <v>553</v>
      </c>
      <c r="D212" s="252"/>
      <c r="E212" s="264">
        <v>1392</v>
      </c>
      <c r="F212" s="263"/>
      <c r="G212" s="247"/>
    </row>
    <row r="213" spans="1:7" ht="21" customHeight="1">
      <c r="A213" s="251"/>
      <c r="B213" s="262"/>
      <c r="C213" s="252" t="s">
        <v>554</v>
      </c>
      <c r="D213" s="252"/>
      <c r="E213" s="264">
        <v>1300</v>
      </c>
      <c r="F213" s="263"/>
      <c r="G213" s="247"/>
    </row>
    <row r="214" spans="1:7" ht="21" customHeight="1">
      <c r="A214" s="251"/>
      <c r="B214" s="262"/>
      <c r="C214" s="252" t="s">
        <v>555</v>
      </c>
      <c r="D214" s="252"/>
      <c r="E214" s="264">
        <v>50</v>
      </c>
      <c r="F214" s="263"/>
      <c r="G214" s="247"/>
    </row>
    <row r="215" spans="1:7" ht="21" customHeight="1">
      <c r="A215" s="251"/>
      <c r="B215" s="262"/>
      <c r="C215" s="252" t="s">
        <v>556</v>
      </c>
      <c r="D215" s="252"/>
      <c r="E215" s="264">
        <v>480</v>
      </c>
      <c r="F215" s="263"/>
      <c r="G215" s="247"/>
    </row>
    <row r="216" spans="1:7" ht="21" customHeight="1">
      <c r="A216" s="251"/>
      <c r="B216" s="262"/>
      <c r="C216" s="252" t="s">
        <v>557</v>
      </c>
      <c r="D216" s="252"/>
      <c r="E216" s="264">
        <v>1156</v>
      </c>
      <c r="F216" s="263"/>
      <c r="G216" s="247"/>
    </row>
    <row r="217" spans="1:7" ht="21" customHeight="1">
      <c r="A217" s="251"/>
      <c r="B217" s="262"/>
      <c r="C217" s="252" t="s">
        <v>558</v>
      </c>
      <c r="D217" s="252"/>
      <c r="E217" s="264">
        <v>4000</v>
      </c>
      <c r="F217" s="263"/>
      <c r="G217" s="247"/>
    </row>
    <row r="218" spans="1:7" ht="21" customHeight="1">
      <c r="A218" s="251"/>
      <c r="B218" s="262"/>
      <c r="C218" s="252" t="s">
        <v>548</v>
      </c>
      <c r="D218" s="252"/>
      <c r="E218" s="264">
        <v>1198</v>
      </c>
      <c r="F218" s="263"/>
      <c r="G218" s="247"/>
    </row>
    <row r="219" spans="1:7" ht="21" customHeight="1">
      <c r="A219" s="251"/>
      <c r="B219" s="262"/>
      <c r="C219" s="252" t="s">
        <v>559</v>
      </c>
      <c r="D219" s="252"/>
      <c r="E219" s="264">
        <v>4770</v>
      </c>
      <c r="F219" s="263"/>
      <c r="G219" s="247"/>
    </row>
    <row r="220" spans="1:7" ht="21" customHeight="1">
      <c r="A220" s="251"/>
      <c r="B220" s="262"/>
      <c r="C220" s="252" t="s">
        <v>560</v>
      </c>
      <c r="D220" s="252"/>
      <c r="E220" s="264">
        <v>729</v>
      </c>
      <c r="F220" s="263"/>
      <c r="G220" s="247"/>
    </row>
    <row r="221" spans="1:7" ht="21" customHeight="1">
      <c r="A221" s="251"/>
      <c r="B221" s="262"/>
      <c r="C221" s="252" t="s">
        <v>561</v>
      </c>
      <c r="D221" s="252"/>
      <c r="E221" s="264">
        <v>4000</v>
      </c>
      <c r="F221" s="263"/>
      <c r="G221" s="247"/>
    </row>
    <row r="222" spans="1:7" ht="21" customHeight="1">
      <c r="A222" s="251"/>
      <c r="B222" s="262"/>
      <c r="C222" s="252" t="s">
        <v>562</v>
      </c>
      <c r="D222" s="252"/>
      <c r="E222" s="264">
        <v>20000</v>
      </c>
      <c r="F222" s="263"/>
      <c r="G222" s="247"/>
    </row>
    <row r="223" spans="1:7" ht="21" customHeight="1">
      <c r="A223" s="251"/>
      <c r="B223" s="262"/>
      <c r="C223" s="252" t="s">
        <v>563</v>
      </c>
      <c r="D223" s="252"/>
      <c r="E223" s="264">
        <v>700</v>
      </c>
      <c r="F223" s="263"/>
      <c r="G223" s="247"/>
    </row>
    <row r="224" spans="1:7" ht="21" customHeight="1">
      <c r="A224" s="251"/>
      <c r="B224" s="262"/>
      <c r="C224" s="252" t="s">
        <v>564</v>
      </c>
      <c r="D224" s="252"/>
      <c r="E224" s="264">
        <v>60</v>
      </c>
      <c r="F224" s="263"/>
      <c r="G224" s="247"/>
    </row>
    <row r="225" spans="1:7" ht="21" customHeight="1">
      <c r="A225" s="251"/>
      <c r="B225" s="262"/>
      <c r="C225" s="252" t="s">
        <v>565</v>
      </c>
      <c r="D225" s="252"/>
      <c r="E225" s="266">
        <v>452</v>
      </c>
      <c r="F225" s="263"/>
      <c r="G225" s="247"/>
    </row>
    <row r="226" spans="1:7" ht="21" customHeight="1">
      <c r="A226" s="251"/>
      <c r="B226" s="262"/>
      <c r="C226" s="252" t="s">
        <v>566</v>
      </c>
      <c r="D226" s="252"/>
      <c r="E226" s="264">
        <v>4720</v>
      </c>
      <c r="F226" s="263"/>
      <c r="G226" s="247"/>
    </row>
    <row r="227" spans="1:7" ht="21" customHeight="1">
      <c r="A227" s="251"/>
      <c r="B227" s="262"/>
      <c r="C227" s="252" t="s">
        <v>567</v>
      </c>
      <c r="D227" s="252"/>
      <c r="E227" s="264">
        <v>18000</v>
      </c>
      <c r="F227" s="263"/>
      <c r="G227" s="247"/>
    </row>
    <row r="228" spans="1:7" ht="21" customHeight="1">
      <c r="A228" s="251"/>
      <c r="B228" s="262"/>
      <c r="C228" s="252" t="s">
        <v>568</v>
      </c>
      <c r="D228" s="252"/>
      <c r="E228" s="264">
        <v>12720</v>
      </c>
      <c r="F228" s="263"/>
      <c r="G228" s="247"/>
    </row>
    <row r="229" spans="1:7" ht="21" customHeight="1">
      <c r="A229" s="251"/>
      <c r="B229" s="262"/>
      <c r="C229" s="252" t="s">
        <v>569</v>
      </c>
      <c r="D229" s="252"/>
      <c r="E229" s="264">
        <v>3280</v>
      </c>
      <c r="F229" s="263"/>
      <c r="G229" s="247"/>
    </row>
    <row r="230" spans="1:7" ht="21" customHeight="1">
      <c r="A230" s="251"/>
      <c r="B230" s="262"/>
      <c r="C230" s="252" t="s">
        <v>570</v>
      </c>
      <c r="D230" s="252"/>
      <c r="E230" s="264">
        <v>2400</v>
      </c>
      <c r="F230" s="263"/>
      <c r="G230" s="247"/>
    </row>
    <row r="231" spans="1:7" ht="21" customHeight="1">
      <c r="A231" s="251"/>
      <c r="B231" s="262"/>
      <c r="C231" s="252" t="s">
        <v>571</v>
      </c>
      <c r="D231" s="252"/>
      <c r="E231" s="264">
        <v>6723</v>
      </c>
      <c r="F231" s="263"/>
      <c r="G231" s="247"/>
    </row>
    <row r="232" spans="1:7" ht="21" customHeight="1">
      <c r="A232" s="251"/>
      <c r="B232" s="262"/>
      <c r="C232" s="252" t="s">
        <v>572</v>
      </c>
      <c r="D232" s="252"/>
      <c r="E232" s="264">
        <v>26240</v>
      </c>
      <c r="F232" s="263"/>
      <c r="G232" s="247"/>
    </row>
    <row r="233" spans="1:7" ht="21" customHeight="1">
      <c r="A233" s="251"/>
      <c r="B233" s="262"/>
      <c r="C233" s="252" t="s">
        <v>573</v>
      </c>
      <c r="D233" s="252"/>
      <c r="E233" s="264">
        <v>68327</v>
      </c>
      <c r="F233" s="263"/>
      <c r="G233" s="247"/>
    </row>
    <row r="234" spans="1:7" ht="21" customHeight="1">
      <c r="A234" s="251"/>
      <c r="B234" s="262"/>
      <c r="C234" s="252" t="s">
        <v>574</v>
      </c>
      <c r="D234" s="252"/>
      <c r="E234" s="264">
        <v>7000</v>
      </c>
      <c r="F234" s="263"/>
      <c r="G234" s="247"/>
    </row>
    <row r="235" spans="1:7" ht="21" customHeight="1">
      <c r="A235" s="251"/>
      <c r="B235" s="262"/>
      <c r="C235" s="252" t="s">
        <v>575</v>
      </c>
      <c r="D235" s="252"/>
      <c r="E235" s="264">
        <v>903750</v>
      </c>
      <c r="F235" s="263"/>
      <c r="G235" s="247"/>
    </row>
    <row r="236" spans="1:7" ht="21" customHeight="1">
      <c r="A236" s="251"/>
      <c r="B236" s="262"/>
      <c r="C236" s="252" t="s">
        <v>576</v>
      </c>
      <c r="D236" s="252"/>
      <c r="E236" s="264">
        <v>2600</v>
      </c>
      <c r="F236" s="263"/>
      <c r="G236" s="247"/>
    </row>
    <row r="237" spans="1:7" ht="21" customHeight="1">
      <c r="A237" s="251"/>
      <c r="B237" s="262"/>
      <c r="C237" s="252" t="s">
        <v>577</v>
      </c>
      <c r="D237" s="252"/>
      <c r="E237" s="264">
        <v>27000</v>
      </c>
      <c r="F237" s="263"/>
      <c r="G237" s="247"/>
    </row>
    <row r="238" spans="1:7" ht="21" customHeight="1">
      <c r="A238" s="251"/>
      <c r="B238" s="262"/>
      <c r="C238" s="252" t="s">
        <v>578</v>
      </c>
      <c r="D238" s="252"/>
      <c r="E238" s="264">
        <v>440</v>
      </c>
      <c r="F238" s="263"/>
      <c r="G238" s="247"/>
    </row>
    <row r="239" spans="1:7" ht="21" customHeight="1">
      <c r="A239" s="251"/>
      <c r="B239" s="262"/>
      <c r="C239" s="252" t="s">
        <v>579</v>
      </c>
      <c r="D239" s="252"/>
      <c r="E239" s="264">
        <v>492</v>
      </c>
      <c r="F239" s="263"/>
      <c r="G239" s="247"/>
    </row>
    <row r="240" spans="1:7" ht="21" customHeight="1">
      <c r="A240" s="251"/>
      <c r="B240" s="262"/>
      <c r="C240" s="252" t="s">
        <v>580</v>
      </c>
      <c r="D240" s="252"/>
      <c r="E240" s="264">
        <v>2600</v>
      </c>
      <c r="F240" s="263"/>
      <c r="G240" s="247"/>
    </row>
    <row r="241" spans="1:7" ht="21" customHeight="1">
      <c r="A241" s="251"/>
      <c r="B241" s="262"/>
      <c r="C241" s="252" t="s">
        <v>581</v>
      </c>
      <c r="D241" s="252"/>
      <c r="E241" s="266">
        <v>98700</v>
      </c>
      <c r="F241" s="263"/>
      <c r="G241" s="247"/>
    </row>
    <row r="242" spans="1:7" ht="21" customHeight="1">
      <c r="A242" s="251"/>
      <c r="B242" s="262"/>
      <c r="C242" s="252" t="s">
        <v>582</v>
      </c>
      <c r="D242" s="252"/>
      <c r="E242" s="264">
        <v>258300</v>
      </c>
      <c r="F242" s="263"/>
      <c r="G242" s="247"/>
    </row>
    <row r="243" spans="1:7" ht="21" customHeight="1">
      <c r="A243" s="251"/>
      <c r="B243" s="262"/>
      <c r="C243" s="252" t="s">
        <v>583</v>
      </c>
      <c r="D243" s="252"/>
      <c r="E243" s="264">
        <v>411810</v>
      </c>
      <c r="F243" s="263"/>
      <c r="G243" s="247"/>
    </row>
    <row r="244" spans="1:7" ht="21" customHeight="1">
      <c r="A244" s="251"/>
      <c r="B244" s="262"/>
      <c r="C244" s="252" t="s">
        <v>584</v>
      </c>
      <c r="D244" s="252"/>
      <c r="E244" s="264">
        <v>296556</v>
      </c>
      <c r="F244" s="263"/>
      <c r="G244" s="247"/>
    </row>
    <row r="245" spans="1:7" ht="21" customHeight="1">
      <c r="A245" s="251"/>
      <c r="B245" s="262"/>
      <c r="C245" s="252" t="s">
        <v>585</v>
      </c>
      <c r="D245" s="252"/>
      <c r="E245" s="264">
        <v>1575</v>
      </c>
      <c r="F245" s="263"/>
      <c r="G245" s="247"/>
    </row>
    <row r="246" spans="1:7" ht="21" customHeight="1">
      <c r="A246" s="251"/>
      <c r="B246" s="262"/>
      <c r="C246" s="252" t="s">
        <v>586</v>
      </c>
      <c r="D246" s="252"/>
      <c r="E246" s="264">
        <v>21010</v>
      </c>
      <c r="F246" s="263"/>
      <c r="G246" s="247"/>
    </row>
    <row r="247" spans="1:7" ht="21" customHeight="1">
      <c r="A247" s="251"/>
      <c r="B247" s="252" t="s">
        <v>587</v>
      </c>
      <c r="C247" s="252"/>
      <c r="D247" s="252"/>
      <c r="E247" s="255"/>
      <c r="F247" s="246">
        <f>SUM(E248:E248)</f>
        <v>-802186</v>
      </c>
      <c r="G247" s="267"/>
    </row>
    <row r="248" spans="1:7" ht="21" customHeight="1">
      <c r="A248" s="251"/>
      <c r="B248" s="262"/>
      <c r="C248" s="224" t="s">
        <v>588</v>
      </c>
      <c r="D248" s="268"/>
      <c r="E248" s="269">
        <v>-802186</v>
      </c>
      <c r="F248" s="263"/>
      <c r="G248" s="247"/>
    </row>
    <row r="249" spans="1:7" ht="21" customHeight="1">
      <c r="A249" s="251"/>
      <c r="B249" s="262" t="s">
        <v>589</v>
      </c>
      <c r="C249" s="224"/>
      <c r="D249" s="268"/>
      <c r="E249" s="266"/>
      <c r="F249" s="246">
        <f>SUM(E250:E260)</f>
        <v>1595043</v>
      </c>
      <c r="G249" s="247"/>
    </row>
    <row r="250" spans="1:7" ht="21" customHeight="1">
      <c r="A250" s="251"/>
      <c r="B250" s="262"/>
      <c r="C250" s="224" t="s">
        <v>590</v>
      </c>
      <c r="D250" s="268"/>
      <c r="E250" s="264">
        <v>135472</v>
      </c>
      <c r="F250" s="263"/>
      <c r="G250" s="247"/>
    </row>
    <row r="251" spans="1:7" ht="21" customHeight="1">
      <c r="A251" s="251"/>
      <c r="B251" s="262"/>
      <c r="C251" s="224" t="s">
        <v>591</v>
      </c>
      <c r="D251" s="268"/>
      <c r="E251" s="264">
        <v>427748</v>
      </c>
      <c r="F251" s="263"/>
      <c r="G251" s="247"/>
    </row>
    <row r="252" spans="1:7" ht="21" customHeight="1">
      <c r="A252" s="251"/>
      <c r="B252" s="262"/>
      <c r="C252" s="224" t="s">
        <v>592</v>
      </c>
      <c r="D252" s="268"/>
      <c r="E252" s="266">
        <v>7000</v>
      </c>
      <c r="F252" s="263"/>
      <c r="G252" s="247"/>
    </row>
    <row r="253" spans="1:7" ht="21" customHeight="1">
      <c r="A253" s="251"/>
      <c r="B253" s="262"/>
      <c r="C253" s="224" t="s">
        <v>593</v>
      </c>
      <c r="D253" s="268"/>
      <c r="E253" s="264">
        <v>86</v>
      </c>
      <c r="F253" s="263"/>
      <c r="G253" s="247"/>
    </row>
    <row r="254" spans="1:7" ht="21" customHeight="1">
      <c r="A254" s="251"/>
      <c r="B254" s="262"/>
      <c r="C254" s="224" t="s">
        <v>594</v>
      </c>
      <c r="D254" s="268"/>
      <c r="E254" s="264">
        <v>3946</v>
      </c>
      <c r="F254" s="263"/>
      <c r="G254" s="247"/>
    </row>
    <row r="255" spans="1:7" ht="21" customHeight="1">
      <c r="A255" s="251"/>
      <c r="B255" s="262"/>
      <c r="C255" s="224" t="s">
        <v>595</v>
      </c>
      <c r="D255" s="268"/>
      <c r="E255" s="264">
        <v>2000</v>
      </c>
      <c r="F255" s="263"/>
      <c r="G255" s="247"/>
    </row>
    <row r="256" spans="1:7" ht="21" customHeight="1">
      <c r="A256" s="251"/>
      <c r="B256" s="262"/>
      <c r="C256" s="224" t="s">
        <v>596</v>
      </c>
      <c r="D256" s="268"/>
      <c r="E256" s="264">
        <v>144459</v>
      </c>
      <c r="F256" s="263"/>
      <c r="G256" s="247"/>
    </row>
    <row r="257" spans="1:7" ht="21" customHeight="1">
      <c r="A257" s="251"/>
      <c r="B257" s="262"/>
      <c r="C257" s="224" t="s">
        <v>597</v>
      </c>
      <c r="D257" s="268"/>
      <c r="E257" s="264">
        <v>2500</v>
      </c>
      <c r="F257" s="263"/>
      <c r="G257" s="247"/>
    </row>
    <row r="258" spans="1:7" ht="21" customHeight="1">
      <c r="A258" s="251"/>
      <c r="B258" s="262"/>
      <c r="C258" s="224" t="s">
        <v>598</v>
      </c>
      <c r="D258" s="268"/>
      <c r="E258" s="264">
        <v>52500</v>
      </c>
      <c r="F258" s="263"/>
      <c r="G258" s="247"/>
    </row>
    <row r="259" spans="1:7" ht="21" customHeight="1">
      <c r="A259" s="251"/>
      <c r="B259" s="262"/>
      <c r="C259" s="224" t="s">
        <v>599</v>
      </c>
      <c r="D259" s="268"/>
      <c r="E259" s="264">
        <v>17146</v>
      </c>
      <c r="F259" s="263"/>
      <c r="G259" s="247"/>
    </row>
    <row r="260" spans="1:7" ht="21" customHeight="1">
      <c r="A260" s="251"/>
      <c r="B260" s="262"/>
      <c r="C260" s="224" t="s">
        <v>600</v>
      </c>
      <c r="D260" s="268"/>
      <c r="E260" s="264">
        <v>802186</v>
      </c>
      <c r="F260" s="263"/>
      <c r="G260" s="247"/>
    </row>
    <row r="261" spans="1:7" ht="21" customHeight="1">
      <c r="A261" s="251" t="s">
        <v>601</v>
      </c>
      <c r="B261" s="252"/>
      <c r="C261" s="252"/>
      <c r="D261" s="252"/>
      <c r="E261" s="255"/>
      <c r="F261" s="261"/>
      <c r="G261" s="247">
        <f>SUM(F263+F277+F275+F279)</f>
        <v>26105923</v>
      </c>
    </row>
    <row r="262" spans="1:7" ht="21" customHeight="1">
      <c r="A262" s="251"/>
      <c r="B262" s="252" t="s">
        <v>602</v>
      </c>
      <c r="C262" s="252"/>
      <c r="D262" s="252"/>
      <c r="E262" s="255"/>
      <c r="F262" s="246"/>
      <c r="G262" s="247"/>
    </row>
    <row r="263" spans="1:7" ht="21" customHeight="1">
      <c r="A263" s="251"/>
      <c r="B263" s="252" t="s">
        <v>603</v>
      </c>
      <c r="C263" s="252"/>
      <c r="D263" s="252"/>
      <c r="E263" s="255"/>
      <c r="F263" s="246">
        <f>SUM(E264:E274)</f>
        <v>392742</v>
      </c>
      <c r="G263" s="247"/>
    </row>
    <row r="264" spans="1:7" ht="21" customHeight="1">
      <c r="A264" s="251"/>
      <c r="B264" s="252"/>
      <c r="C264" s="252" t="s">
        <v>604</v>
      </c>
      <c r="D264" s="252"/>
      <c r="E264" s="255">
        <v>309242</v>
      </c>
      <c r="F264" s="246"/>
      <c r="G264" s="247"/>
    </row>
    <row r="265" spans="1:7" ht="21" customHeight="1">
      <c r="A265" s="251"/>
      <c r="B265" s="252"/>
      <c r="C265" s="270" t="s">
        <v>605</v>
      </c>
      <c r="D265" s="268"/>
      <c r="E265" s="271">
        <v>4000</v>
      </c>
      <c r="F265" s="246"/>
      <c r="G265" s="247"/>
    </row>
    <row r="266" spans="1:7" ht="21" customHeight="1">
      <c r="A266" s="251"/>
      <c r="B266" s="252"/>
      <c r="C266" s="270" t="s">
        <v>606</v>
      </c>
      <c r="D266" s="268"/>
      <c r="E266" s="271">
        <v>4000</v>
      </c>
      <c r="F266" s="246"/>
      <c r="G266" s="247"/>
    </row>
    <row r="267" spans="1:7" ht="21" customHeight="1">
      <c r="A267" s="251"/>
      <c r="B267" s="252"/>
      <c r="C267" s="270" t="s">
        <v>607</v>
      </c>
      <c r="D267" s="268"/>
      <c r="E267" s="271">
        <v>12000</v>
      </c>
      <c r="F267" s="246"/>
      <c r="G267" s="247"/>
    </row>
    <row r="268" spans="1:7" ht="21" customHeight="1">
      <c r="A268" s="251"/>
      <c r="B268" s="252"/>
      <c r="C268" s="270" t="s">
        <v>608</v>
      </c>
      <c r="D268" s="268"/>
      <c r="E268" s="271">
        <v>16000</v>
      </c>
      <c r="F268" s="246"/>
      <c r="G268" s="247"/>
    </row>
    <row r="269" spans="1:7" ht="21" customHeight="1">
      <c r="A269" s="251"/>
      <c r="B269" s="252"/>
      <c r="C269" s="270" t="s">
        <v>609</v>
      </c>
      <c r="D269" s="268"/>
      <c r="E269" s="271">
        <v>8000</v>
      </c>
      <c r="F269" s="246"/>
      <c r="G269" s="247"/>
    </row>
    <row r="270" spans="1:7" ht="21" customHeight="1">
      <c r="A270" s="251"/>
      <c r="B270" s="252"/>
      <c r="C270" s="270" t="s">
        <v>610</v>
      </c>
      <c r="D270" s="268"/>
      <c r="E270" s="271">
        <v>4000</v>
      </c>
      <c r="F270" s="246"/>
      <c r="G270" s="247"/>
    </row>
    <row r="271" spans="1:7" ht="21" customHeight="1">
      <c r="A271" s="251"/>
      <c r="B271" s="252"/>
      <c r="C271" s="270" t="s">
        <v>611</v>
      </c>
      <c r="D271" s="268"/>
      <c r="E271" s="271">
        <v>4000</v>
      </c>
      <c r="F271" s="246"/>
      <c r="G271" s="247"/>
    </row>
    <row r="272" spans="1:7" ht="21" customHeight="1">
      <c r="A272" s="251"/>
      <c r="B272" s="252"/>
      <c r="C272" s="270" t="s">
        <v>612</v>
      </c>
      <c r="D272" s="268"/>
      <c r="E272" s="271">
        <v>4000</v>
      </c>
      <c r="F272" s="246"/>
      <c r="G272" s="247"/>
    </row>
    <row r="273" spans="1:7" ht="21" customHeight="1">
      <c r="A273" s="251"/>
      <c r="B273" s="252"/>
      <c r="C273" s="270" t="s">
        <v>613</v>
      </c>
      <c r="D273" s="268"/>
      <c r="E273" s="271">
        <v>20000</v>
      </c>
      <c r="F273" s="246"/>
      <c r="G273" s="247"/>
    </row>
    <row r="274" spans="1:7" ht="21" customHeight="1">
      <c r="A274" s="251"/>
      <c r="B274" s="252"/>
      <c r="C274" s="270" t="s">
        <v>614</v>
      </c>
      <c r="D274" s="268"/>
      <c r="E274" s="271">
        <v>7500</v>
      </c>
      <c r="F274" s="246"/>
      <c r="G274" s="247"/>
    </row>
    <row r="275" spans="1:7" ht="22.5" customHeight="1">
      <c r="A275" s="251"/>
      <c r="B275" s="252" t="s">
        <v>615</v>
      </c>
      <c r="C275" s="224"/>
      <c r="D275" s="268"/>
      <c r="E275" s="264"/>
      <c r="F275" s="246">
        <f>SUM(E276:E276)</f>
        <v>4981631</v>
      </c>
      <c r="G275" s="247"/>
    </row>
    <row r="276" spans="1:7" ht="21" customHeight="1">
      <c r="A276" s="251"/>
      <c r="B276" s="252"/>
      <c r="C276" s="224" t="s">
        <v>616</v>
      </c>
      <c r="D276" s="268"/>
      <c r="E276" s="264">
        <v>4981631</v>
      </c>
      <c r="F276" s="246"/>
      <c r="G276" s="247"/>
    </row>
    <row r="277" spans="1:7" ht="21" customHeight="1">
      <c r="A277" s="251"/>
      <c r="B277" s="371" t="s">
        <v>617</v>
      </c>
      <c r="C277" s="371"/>
      <c r="D277" s="371"/>
      <c r="E277" s="255"/>
      <c r="F277" s="246">
        <f>SUM(E278:E278)</f>
        <v>1100000</v>
      </c>
      <c r="G277" s="247"/>
    </row>
    <row r="278" spans="1:7" ht="21" customHeight="1">
      <c r="A278" s="251"/>
      <c r="B278" s="252"/>
      <c r="C278" s="272" t="s">
        <v>618</v>
      </c>
      <c r="D278" s="268"/>
      <c r="E278" s="273">
        <v>1100000</v>
      </c>
      <c r="F278" s="246"/>
      <c r="G278" s="247"/>
    </row>
    <row r="279" spans="1:7" ht="21" customHeight="1">
      <c r="A279" s="251"/>
      <c r="B279" s="371" t="s">
        <v>619</v>
      </c>
      <c r="C279" s="371"/>
      <c r="D279" s="371"/>
      <c r="E279" s="273"/>
      <c r="F279" s="246">
        <f>SUM(E280)</f>
        <v>19631550</v>
      </c>
      <c r="G279" s="247"/>
    </row>
    <row r="280" spans="1:7" ht="21" customHeight="1">
      <c r="A280" s="251"/>
      <c r="B280" s="249"/>
      <c r="C280" s="249" t="s">
        <v>620</v>
      </c>
      <c r="D280" s="249"/>
      <c r="E280" s="273">
        <v>19631550</v>
      </c>
      <c r="F280" s="246"/>
      <c r="G280" s="247"/>
    </row>
    <row r="281" spans="1:7" s="223" customFormat="1" ht="21" customHeight="1">
      <c r="A281" s="222" t="s">
        <v>621</v>
      </c>
      <c r="B281" s="212"/>
      <c r="C281" s="212"/>
      <c r="D281" s="212"/>
      <c r="E281" s="207"/>
      <c r="F281" s="208"/>
      <c r="G281" s="209">
        <f>SUM(F282+F322+F323)</f>
        <v>34086361</v>
      </c>
    </row>
    <row r="282" spans="1:7" s="223" customFormat="1" ht="21" customHeight="1">
      <c r="A282" s="222"/>
      <c r="B282" s="212" t="s">
        <v>622</v>
      </c>
      <c r="C282" s="212"/>
      <c r="D282" s="212"/>
      <c r="E282" s="207"/>
      <c r="F282" s="208">
        <f>SUM(E284+E285+E286+E289+E290+E304+E316+E317+E318+E320+E319+E283+E321)</f>
        <v>16938071</v>
      </c>
      <c r="G282" s="209"/>
    </row>
    <row r="283" spans="1:7" s="223" customFormat="1" ht="21" customHeight="1">
      <c r="A283" s="222"/>
      <c r="B283" s="212" t="s">
        <v>623</v>
      </c>
      <c r="C283" s="212"/>
      <c r="D283" s="212"/>
      <c r="E283" s="207">
        <v>120</v>
      </c>
      <c r="F283" s="208"/>
      <c r="G283" s="209"/>
    </row>
    <row r="284" spans="1:7" s="223" customFormat="1" ht="21" customHeight="1">
      <c r="A284" s="222"/>
      <c r="B284" s="212" t="s">
        <v>624</v>
      </c>
      <c r="C284" s="212"/>
      <c r="D284" s="212"/>
      <c r="E284" s="208">
        <v>966555</v>
      </c>
      <c r="F284" s="208"/>
      <c r="G284" s="209"/>
    </row>
    <row r="285" spans="1:7" s="223" customFormat="1" ht="21" customHeight="1">
      <c r="A285" s="222"/>
      <c r="B285" s="212" t="s">
        <v>625</v>
      </c>
      <c r="C285" s="212"/>
      <c r="D285" s="212"/>
      <c r="E285" s="208">
        <v>529551</v>
      </c>
      <c r="F285" s="208"/>
      <c r="G285" s="209"/>
    </row>
    <row r="286" spans="1:7" s="223" customFormat="1" ht="21" customHeight="1">
      <c r="A286" s="222"/>
      <c r="B286" s="212" t="s">
        <v>626</v>
      </c>
      <c r="C286" s="212"/>
      <c r="D286" s="212"/>
      <c r="E286" s="208">
        <f>SUM(E287:E288)</f>
        <v>348003</v>
      </c>
      <c r="F286" s="208"/>
      <c r="G286" s="209"/>
    </row>
    <row r="287" spans="1:7" s="223" customFormat="1" ht="21" customHeight="1">
      <c r="A287" s="222"/>
      <c r="B287" s="212"/>
      <c r="C287" s="212" t="s">
        <v>627</v>
      </c>
      <c r="D287" s="212"/>
      <c r="E287" s="207">
        <v>325339</v>
      </c>
      <c r="F287" s="208"/>
      <c r="G287" s="209"/>
    </row>
    <row r="288" spans="1:7" s="223" customFormat="1" ht="21" customHeight="1">
      <c r="A288" s="222"/>
      <c r="B288" s="212"/>
      <c r="C288" s="212" t="s">
        <v>628</v>
      </c>
      <c r="D288" s="212"/>
      <c r="E288" s="207">
        <v>22664</v>
      </c>
      <c r="F288" s="208"/>
      <c r="G288" s="209"/>
    </row>
    <row r="289" spans="1:7" s="223" customFormat="1" ht="21" customHeight="1">
      <c r="A289" s="222"/>
      <c r="B289" s="212" t="s">
        <v>629</v>
      </c>
      <c r="C289" s="212"/>
      <c r="D289" s="212"/>
      <c r="E289" s="208">
        <v>169244</v>
      </c>
      <c r="F289" s="208"/>
      <c r="G289" s="209"/>
    </row>
    <row r="290" spans="1:7" s="223" customFormat="1" ht="21" customHeight="1">
      <c r="A290" s="222"/>
      <c r="B290" s="212" t="s">
        <v>630</v>
      </c>
      <c r="C290" s="212"/>
      <c r="D290" s="212"/>
      <c r="E290" s="208">
        <f>SUM(E291:E303)</f>
        <v>12444153</v>
      </c>
      <c r="F290" s="208"/>
      <c r="G290" s="209"/>
    </row>
    <row r="291" spans="1:7" s="223" customFormat="1" ht="21" customHeight="1">
      <c r="A291" s="222"/>
      <c r="B291" s="212"/>
      <c r="C291" s="212" t="s">
        <v>631</v>
      </c>
      <c r="D291" s="212"/>
      <c r="E291" s="207">
        <v>850</v>
      </c>
      <c r="F291" s="208"/>
      <c r="G291" s="209"/>
    </row>
    <row r="292" spans="1:7" s="223" customFormat="1" ht="21" customHeight="1">
      <c r="A292" s="222"/>
      <c r="B292" s="212"/>
      <c r="C292" s="212" t="s">
        <v>632</v>
      </c>
      <c r="D292" s="212"/>
      <c r="E292" s="207">
        <v>1141739</v>
      </c>
      <c r="F292" s="208"/>
      <c r="G292" s="209"/>
    </row>
    <row r="293" spans="1:7" s="223" customFormat="1" ht="21" customHeight="1">
      <c r="A293" s="222"/>
      <c r="B293" s="212"/>
      <c r="C293" s="212" t="s">
        <v>633</v>
      </c>
      <c r="D293" s="212"/>
      <c r="E293" s="207">
        <v>77279</v>
      </c>
      <c r="F293" s="208"/>
      <c r="G293" s="209"/>
    </row>
    <row r="294" spans="1:7" s="223" customFormat="1" ht="21" customHeight="1">
      <c r="A294" s="222"/>
      <c r="B294" s="212"/>
      <c r="C294" s="212" t="s">
        <v>634</v>
      </c>
      <c r="D294" s="212"/>
      <c r="E294" s="207">
        <v>700</v>
      </c>
      <c r="F294" s="208"/>
      <c r="G294" s="209"/>
    </row>
    <row r="295" spans="1:7" s="223" customFormat="1" ht="21" customHeight="1">
      <c r="A295" s="222"/>
      <c r="B295" s="212"/>
      <c r="C295" s="212" t="s">
        <v>635</v>
      </c>
      <c r="D295" s="212"/>
      <c r="E295" s="207">
        <v>141690</v>
      </c>
      <c r="F295" s="208"/>
      <c r="G295" s="209"/>
    </row>
    <row r="296" spans="1:7" s="223" customFormat="1" ht="21" customHeight="1">
      <c r="A296" s="222"/>
      <c r="B296" s="212"/>
      <c r="C296" s="212" t="s">
        <v>636</v>
      </c>
      <c r="D296" s="212"/>
      <c r="E296" s="207">
        <v>6273</v>
      </c>
      <c r="F296" s="208"/>
      <c r="G296" s="209"/>
    </row>
    <row r="297" spans="1:7" s="223" customFormat="1" ht="21" customHeight="1">
      <c r="A297" s="222"/>
      <c r="B297" s="212"/>
      <c r="C297" s="212" t="s">
        <v>637</v>
      </c>
      <c r="D297" s="212"/>
      <c r="E297" s="207">
        <v>10000</v>
      </c>
      <c r="F297" s="208"/>
      <c r="G297" s="209"/>
    </row>
    <row r="298" spans="1:7" s="223" customFormat="1" ht="21" customHeight="1">
      <c r="A298" s="222"/>
      <c r="B298" s="212"/>
      <c r="C298" s="212" t="s">
        <v>638</v>
      </c>
      <c r="D298" s="212"/>
      <c r="E298" s="207">
        <v>70429</v>
      </c>
      <c r="F298" s="208"/>
      <c r="G298" s="209"/>
    </row>
    <row r="299" spans="1:7" s="223" customFormat="1" ht="21" customHeight="1">
      <c r="A299" s="222"/>
      <c r="B299" s="212"/>
      <c r="C299" s="212" t="s">
        <v>639</v>
      </c>
      <c r="D299" s="212"/>
      <c r="E299" s="207">
        <v>10910007</v>
      </c>
      <c r="F299" s="208"/>
      <c r="G299" s="209"/>
    </row>
    <row r="300" spans="1:7" s="223" customFormat="1" ht="21" customHeight="1">
      <c r="A300" s="222"/>
      <c r="B300" s="212"/>
      <c r="C300" s="212" t="s">
        <v>640</v>
      </c>
      <c r="D300" s="212"/>
      <c r="E300" s="207">
        <v>70161</v>
      </c>
      <c r="F300" s="208"/>
      <c r="G300" s="209"/>
    </row>
    <row r="301" spans="1:7" s="223" customFormat="1" ht="21" customHeight="1">
      <c r="A301" s="222"/>
      <c r="B301" s="212"/>
      <c r="C301" s="212" t="s">
        <v>641</v>
      </c>
      <c r="D301" s="212"/>
      <c r="E301" s="207">
        <v>11020</v>
      </c>
      <c r="F301" s="208"/>
      <c r="G301" s="209"/>
    </row>
    <row r="302" spans="1:7" s="223" customFormat="1" ht="21" customHeight="1">
      <c r="A302" s="222"/>
      <c r="B302" s="212"/>
      <c r="C302" s="212" t="s">
        <v>642</v>
      </c>
      <c r="D302" s="212"/>
      <c r="E302" s="207">
        <v>725</v>
      </c>
      <c r="F302" s="208"/>
      <c r="G302" s="209"/>
    </row>
    <row r="303" spans="1:7" s="223" customFormat="1" ht="21" customHeight="1">
      <c r="A303" s="222"/>
      <c r="B303" s="212"/>
      <c r="C303" s="212" t="s">
        <v>643</v>
      </c>
      <c r="D303" s="212"/>
      <c r="E303" s="207">
        <v>3280</v>
      </c>
      <c r="F303" s="208"/>
      <c r="G303" s="209"/>
    </row>
    <row r="304" spans="1:7" s="223" customFormat="1" ht="21" customHeight="1">
      <c r="A304" s="222"/>
      <c r="B304" s="212" t="s">
        <v>644</v>
      </c>
      <c r="C304" s="212"/>
      <c r="D304" s="212"/>
      <c r="E304" s="208">
        <f>SUM(E305:E315)</f>
        <v>1221638</v>
      </c>
      <c r="F304" s="208"/>
      <c r="G304" s="209"/>
    </row>
    <row r="305" spans="1:7" s="223" customFormat="1" ht="21" customHeight="1">
      <c r="A305" s="222"/>
      <c r="B305" s="212"/>
      <c r="C305" s="212" t="s">
        <v>645</v>
      </c>
      <c r="D305" s="212"/>
      <c r="E305" s="207">
        <v>100406</v>
      </c>
      <c r="F305" s="208"/>
      <c r="G305" s="209"/>
    </row>
    <row r="306" spans="1:7" s="223" customFormat="1" ht="21" customHeight="1">
      <c r="A306" s="222"/>
      <c r="B306" s="212"/>
      <c r="C306" s="212" t="s">
        <v>646</v>
      </c>
      <c r="D306" s="212"/>
      <c r="E306" s="207">
        <v>57650</v>
      </c>
      <c r="F306" s="208"/>
      <c r="G306" s="209"/>
    </row>
    <row r="307" spans="1:7" s="223" customFormat="1" ht="21" customHeight="1">
      <c r="A307" s="222"/>
      <c r="B307" s="212"/>
      <c r="C307" s="212" t="s">
        <v>647</v>
      </c>
      <c r="D307" s="212"/>
      <c r="E307" s="207">
        <v>2102</v>
      </c>
      <c r="F307" s="208"/>
      <c r="G307" s="209"/>
    </row>
    <row r="308" spans="1:7" s="223" customFormat="1" ht="21" customHeight="1">
      <c r="A308" s="222"/>
      <c r="B308" s="212"/>
      <c r="C308" s="212" t="s">
        <v>648</v>
      </c>
      <c r="D308" s="212"/>
      <c r="E308" s="207">
        <v>3000</v>
      </c>
      <c r="F308" s="208"/>
      <c r="G308" s="209"/>
    </row>
    <row r="309" spans="1:7" s="223" customFormat="1" ht="21" customHeight="1">
      <c r="A309" s="222"/>
      <c r="B309" s="212"/>
      <c r="C309" s="212" t="s">
        <v>649</v>
      </c>
      <c r="D309" s="212"/>
      <c r="E309" s="207">
        <v>273614</v>
      </c>
      <c r="F309" s="208"/>
      <c r="G309" s="209"/>
    </row>
    <row r="310" spans="1:7" s="223" customFormat="1" ht="21" customHeight="1">
      <c r="A310" s="222"/>
      <c r="B310" s="212"/>
      <c r="C310" s="212" t="s">
        <v>650</v>
      </c>
      <c r="D310" s="212"/>
      <c r="E310" s="207">
        <v>5289</v>
      </c>
      <c r="F310" s="208"/>
      <c r="G310" s="209"/>
    </row>
    <row r="311" spans="1:7" s="223" customFormat="1" ht="21" customHeight="1">
      <c r="A311" s="222"/>
      <c r="B311" s="212"/>
      <c r="C311" s="212" t="s">
        <v>651</v>
      </c>
      <c r="D311" s="212"/>
      <c r="E311" s="207">
        <v>25280</v>
      </c>
      <c r="F311" s="208"/>
      <c r="G311" s="209"/>
    </row>
    <row r="312" spans="1:7" s="223" customFormat="1" ht="21" customHeight="1">
      <c r="A312" s="222"/>
      <c r="B312" s="212"/>
      <c r="C312" s="212" t="s">
        <v>652</v>
      </c>
      <c r="D312" s="212"/>
      <c r="E312" s="207">
        <v>534303</v>
      </c>
      <c r="F312" s="208"/>
      <c r="G312" s="209"/>
    </row>
    <row r="313" spans="1:7" s="223" customFormat="1" ht="21" customHeight="1">
      <c r="A313" s="222"/>
      <c r="B313" s="212"/>
      <c r="C313" s="212" t="s">
        <v>653</v>
      </c>
      <c r="D313" s="212"/>
      <c r="E313" s="207">
        <v>147360</v>
      </c>
      <c r="F313" s="208"/>
      <c r="G313" s="209"/>
    </row>
    <row r="314" spans="1:7" s="223" customFormat="1" ht="21" customHeight="1">
      <c r="A314" s="222"/>
      <c r="B314" s="212"/>
      <c r="C314" s="212" t="s">
        <v>654</v>
      </c>
      <c r="D314" s="212"/>
      <c r="E314" s="207">
        <v>78</v>
      </c>
      <c r="F314" s="208"/>
      <c r="G314" s="209"/>
    </row>
    <row r="315" spans="1:7" s="223" customFormat="1" ht="21" customHeight="1">
      <c r="A315" s="222"/>
      <c r="B315" s="212"/>
      <c r="C315" s="212" t="s">
        <v>655</v>
      </c>
      <c r="D315" s="212"/>
      <c r="E315" s="207">
        <v>72556</v>
      </c>
      <c r="F315" s="208"/>
      <c r="G315" s="209"/>
    </row>
    <row r="316" spans="1:7" s="223" customFormat="1" ht="21" customHeight="1">
      <c r="A316" s="222"/>
      <c r="B316" s="212" t="s">
        <v>656</v>
      </c>
      <c r="C316" s="212"/>
      <c r="D316" s="212"/>
      <c r="E316" s="208">
        <v>75760</v>
      </c>
      <c r="F316" s="208"/>
      <c r="G316" s="209"/>
    </row>
    <row r="317" spans="1:7" s="223" customFormat="1" ht="21" customHeight="1">
      <c r="A317" s="222"/>
      <c r="B317" s="212" t="s">
        <v>657</v>
      </c>
      <c r="C317" s="212"/>
      <c r="D317" s="212"/>
      <c r="E317" s="208">
        <v>566646</v>
      </c>
      <c r="F317" s="274"/>
      <c r="G317" s="209"/>
    </row>
    <row r="318" spans="1:7" s="223" customFormat="1" ht="21" customHeight="1">
      <c r="A318" s="222"/>
      <c r="B318" s="212" t="s">
        <v>658</v>
      </c>
      <c r="C318" s="212"/>
      <c r="D318" s="212"/>
      <c r="E318" s="208">
        <v>5893</v>
      </c>
      <c r="F318" s="274"/>
      <c r="G318" s="209"/>
    </row>
    <row r="319" spans="1:7" s="223" customFormat="1" ht="21" customHeight="1">
      <c r="A319" s="222"/>
      <c r="B319" s="212" t="s">
        <v>659</v>
      </c>
      <c r="C319" s="212"/>
      <c r="D319" s="212"/>
      <c r="E319" s="208">
        <v>313726</v>
      </c>
      <c r="F319" s="275"/>
      <c r="G319" s="209"/>
    </row>
    <row r="320" spans="1:7" s="223" customFormat="1" ht="21" customHeight="1">
      <c r="A320" s="222"/>
      <c r="B320" s="212" t="s">
        <v>660</v>
      </c>
      <c r="C320" s="212"/>
      <c r="D320" s="212"/>
      <c r="E320" s="208">
        <v>248615</v>
      </c>
      <c r="F320" s="275"/>
      <c r="G320" s="209"/>
    </row>
    <row r="321" spans="1:7" s="223" customFormat="1" ht="21" customHeight="1">
      <c r="A321" s="222"/>
      <c r="B321" s="212" t="s">
        <v>661</v>
      </c>
      <c r="C321" s="212"/>
      <c r="D321" s="212"/>
      <c r="E321" s="208">
        <v>48167</v>
      </c>
      <c r="F321" s="275"/>
      <c r="G321" s="209"/>
    </row>
    <row r="322" spans="1:7" s="223" customFormat="1" ht="21" customHeight="1">
      <c r="A322" s="222" t="s">
        <v>662</v>
      </c>
      <c r="B322" s="276"/>
      <c r="C322" s="276"/>
      <c r="D322" s="212"/>
      <c r="E322" s="207"/>
      <c r="F322" s="208">
        <v>1615969</v>
      </c>
      <c r="G322" s="209"/>
    </row>
    <row r="323" spans="1:7" s="223" customFormat="1" ht="21" customHeight="1">
      <c r="A323" s="222" t="s">
        <v>663</v>
      </c>
      <c r="B323" s="212"/>
      <c r="C323" s="212"/>
      <c r="D323" s="212"/>
      <c r="E323" s="207"/>
      <c r="F323" s="275">
        <f>SUM(E324+E328+E335+E360+E361++E374+E375+E377+E376+E378+E379+E380+E381+E382+E384+E385+E391+E383+E387+E388+E389+E390+E392+E393+E394+E395+E396+E397+E398+E399+E401+E402++E400+E325+E386)</f>
        <v>15532321</v>
      </c>
      <c r="G323" s="209"/>
    </row>
    <row r="324" spans="1:7" s="223" customFormat="1" ht="21" customHeight="1">
      <c r="A324" s="222"/>
      <c r="B324" s="212" t="s">
        <v>664</v>
      </c>
      <c r="C324" s="212"/>
      <c r="D324" s="212"/>
      <c r="E324" s="207">
        <v>26671</v>
      </c>
      <c r="F324" s="208"/>
      <c r="G324" s="209"/>
    </row>
    <row r="325" spans="1:7" s="223" customFormat="1" ht="21" customHeight="1">
      <c r="A325" s="222"/>
      <c r="B325" s="212" t="s">
        <v>665</v>
      </c>
      <c r="C325" s="212"/>
      <c r="D325" s="212"/>
      <c r="E325" s="208">
        <f>SUM(E326:E327)</f>
        <v>26870</v>
      </c>
      <c r="F325" s="208"/>
      <c r="G325" s="209"/>
    </row>
    <row r="326" spans="1:7" s="223" customFormat="1" ht="21" customHeight="1">
      <c r="A326" s="222"/>
      <c r="B326" s="212"/>
      <c r="C326" s="212" t="s">
        <v>666</v>
      </c>
      <c r="D326" s="212"/>
      <c r="E326" s="207">
        <v>21470</v>
      </c>
      <c r="F326" s="208"/>
      <c r="G326" s="209"/>
    </row>
    <row r="327" spans="1:7" s="223" customFormat="1" ht="21" customHeight="1">
      <c r="A327" s="222"/>
      <c r="B327" s="212"/>
      <c r="C327" s="212" t="s">
        <v>667</v>
      </c>
      <c r="D327" s="212"/>
      <c r="E327" s="207">
        <v>5400</v>
      </c>
      <c r="F327" s="208"/>
      <c r="G327" s="209"/>
    </row>
    <row r="328" spans="1:7" s="223" customFormat="1" ht="21" customHeight="1">
      <c r="A328" s="222"/>
      <c r="B328" s="212" t="s">
        <v>668</v>
      </c>
      <c r="C328" s="212"/>
      <c r="D328" s="212"/>
      <c r="E328" s="208">
        <f>SUM(E329:E334)</f>
        <v>484751</v>
      </c>
      <c r="F328" s="208"/>
      <c r="G328" s="209"/>
    </row>
    <row r="329" spans="1:7" s="223" customFormat="1" ht="21" customHeight="1">
      <c r="A329" s="222"/>
      <c r="B329" s="212"/>
      <c r="C329" s="212" t="s">
        <v>669</v>
      </c>
      <c r="D329" s="212"/>
      <c r="E329" s="207">
        <v>414809</v>
      </c>
      <c r="F329" s="208"/>
      <c r="G329" s="209"/>
    </row>
    <row r="330" spans="1:7" s="223" customFormat="1" ht="21" customHeight="1">
      <c r="A330" s="222"/>
      <c r="B330" s="277"/>
      <c r="C330" s="212" t="s">
        <v>670</v>
      </c>
      <c r="D330" s="212"/>
      <c r="E330" s="207">
        <v>33402</v>
      </c>
      <c r="F330" s="208"/>
      <c r="G330" s="209"/>
    </row>
    <row r="331" spans="1:7" s="223" customFormat="1" ht="21" customHeight="1">
      <c r="A331" s="222"/>
      <c r="B331" s="277"/>
      <c r="C331" s="212" t="s">
        <v>671</v>
      </c>
      <c r="D331" s="212"/>
      <c r="E331" s="207">
        <v>13436</v>
      </c>
      <c r="F331" s="208"/>
      <c r="G331" s="209"/>
    </row>
    <row r="332" spans="1:7" s="223" customFormat="1" ht="21" customHeight="1">
      <c r="A332" s="222"/>
      <c r="B332" s="277"/>
      <c r="C332" s="212" t="s">
        <v>672</v>
      </c>
      <c r="D332" s="212"/>
      <c r="E332" s="207">
        <v>10673</v>
      </c>
      <c r="F332" s="208"/>
      <c r="G332" s="209"/>
    </row>
    <row r="333" spans="1:7" s="223" customFormat="1" ht="21" customHeight="1">
      <c r="A333" s="222"/>
      <c r="B333" s="277"/>
      <c r="C333" s="212" t="s">
        <v>673</v>
      </c>
      <c r="D333" s="212"/>
      <c r="E333" s="207">
        <v>5876</v>
      </c>
      <c r="F333" s="208"/>
      <c r="G333" s="209"/>
    </row>
    <row r="334" spans="1:7" s="223" customFormat="1" ht="21" customHeight="1">
      <c r="A334" s="222"/>
      <c r="B334" s="277"/>
      <c r="C334" s="212" t="s">
        <v>674</v>
      </c>
      <c r="D334" s="212"/>
      <c r="E334" s="207">
        <v>6555</v>
      </c>
      <c r="F334" s="208"/>
      <c r="G334" s="209"/>
    </row>
    <row r="335" spans="1:7" s="223" customFormat="1" ht="21" customHeight="1">
      <c r="A335" s="222"/>
      <c r="B335" s="212" t="s">
        <v>644</v>
      </c>
      <c r="C335" s="212"/>
      <c r="D335" s="212"/>
      <c r="E335" s="208">
        <f>SUM(E336:E359)</f>
        <v>7609121</v>
      </c>
      <c r="F335" s="208"/>
      <c r="G335" s="209"/>
    </row>
    <row r="336" spans="1:7" s="223" customFormat="1" ht="21" customHeight="1">
      <c r="A336" s="222"/>
      <c r="B336" s="276"/>
      <c r="C336" s="212" t="s">
        <v>675</v>
      </c>
      <c r="D336" s="212"/>
      <c r="E336" s="207">
        <v>786964</v>
      </c>
      <c r="F336" s="208"/>
      <c r="G336" s="209"/>
    </row>
    <row r="337" spans="1:7" s="223" customFormat="1" ht="21" customHeight="1">
      <c r="A337" s="222"/>
      <c r="B337" s="276"/>
      <c r="C337" s="212" t="s">
        <v>676</v>
      </c>
      <c r="D337" s="212"/>
      <c r="E337" s="207">
        <v>793313</v>
      </c>
      <c r="F337" s="208"/>
      <c r="G337" s="209"/>
    </row>
    <row r="338" spans="1:7" s="223" customFormat="1" ht="21" customHeight="1">
      <c r="A338" s="222"/>
      <c r="B338" s="276"/>
      <c r="C338" s="212" t="s">
        <v>677</v>
      </c>
      <c r="D338" s="212"/>
      <c r="E338" s="207">
        <v>1088790</v>
      </c>
      <c r="F338" s="208"/>
      <c r="G338" s="209"/>
    </row>
    <row r="339" spans="1:7" s="223" customFormat="1" ht="21" customHeight="1">
      <c r="A339" s="222"/>
      <c r="B339" s="276"/>
      <c r="C339" s="212" t="s">
        <v>678</v>
      </c>
      <c r="D339" s="212"/>
      <c r="E339" s="207">
        <v>83395</v>
      </c>
      <c r="F339" s="278"/>
      <c r="G339" s="209"/>
    </row>
    <row r="340" spans="1:7" s="223" customFormat="1" ht="21" customHeight="1">
      <c r="A340" s="222"/>
      <c r="B340" s="276"/>
      <c r="C340" s="212" t="s">
        <v>679</v>
      </c>
      <c r="D340" s="212"/>
      <c r="E340" s="207">
        <v>962</v>
      </c>
      <c r="F340" s="278"/>
      <c r="G340" s="209"/>
    </row>
    <row r="341" spans="1:7" s="223" customFormat="1" ht="21" customHeight="1">
      <c r="A341" s="222"/>
      <c r="B341" s="276"/>
      <c r="C341" s="212" t="s">
        <v>680</v>
      </c>
      <c r="D341" s="212"/>
      <c r="E341" s="207">
        <v>2190</v>
      </c>
      <c r="F341" s="278"/>
      <c r="G341" s="209"/>
    </row>
    <row r="342" spans="1:7" s="223" customFormat="1" ht="21" customHeight="1">
      <c r="A342" s="222"/>
      <c r="B342" s="276"/>
      <c r="C342" s="212" t="s">
        <v>681</v>
      </c>
      <c r="D342" s="212"/>
      <c r="E342" s="207">
        <v>20000</v>
      </c>
      <c r="F342" s="278"/>
      <c r="G342" s="209"/>
    </row>
    <row r="343" spans="1:7" s="223" customFormat="1" ht="21" customHeight="1">
      <c r="A343" s="222"/>
      <c r="B343" s="276"/>
      <c r="C343" s="212" t="s">
        <v>644</v>
      </c>
      <c r="D343" s="212"/>
      <c r="E343" s="207">
        <v>13307</v>
      </c>
      <c r="F343" s="278"/>
      <c r="G343" s="209"/>
    </row>
    <row r="344" spans="1:7" s="223" customFormat="1" ht="21" customHeight="1">
      <c r="A344" s="222"/>
      <c r="B344" s="212" t="s">
        <v>682</v>
      </c>
      <c r="C344" s="212"/>
      <c r="D344" s="212"/>
      <c r="E344" s="207">
        <v>45025</v>
      </c>
      <c r="F344" s="278"/>
      <c r="G344" s="209"/>
    </row>
    <row r="345" spans="1:7" s="223" customFormat="1" ht="21" customHeight="1">
      <c r="A345" s="222"/>
      <c r="B345" s="212" t="s">
        <v>683</v>
      </c>
      <c r="C345" s="212"/>
      <c r="D345" s="212"/>
      <c r="E345" s="207">
        <v>978605</v>
      </c>
      <c r="F345" s="278"/>
      <c r="G345" s="209"/>
    </row>
    <row r="346" spans="1:7" s="223" customFormat="1" ht="21" customHeight="1">
      <c r="A346" s="222"/>
      <c r="B346" s="212" t="s">
        <v>684</v>
      </c>
      <c r="C346" s="212"/>
      <c r="D346" s="212"/>
      <c r="E346" s="207">
        <v>917420</v>
      </c>
      <c r="F346" s="278"/>
      <c r="G346" s="209"/>
    </row>
    <row r="347" spans="1:7" s="223" customFormat="1" ht="21" customHeight="1">
      <c r="A347" s="222"/>
      <c r="B347" s="212" t="s">
        <v>685</v>
      </c>
      <c r="C347" s="212"/>
      <c r="D347" s="212"/>
      <c r="E347" s="207">
        <v>257385</v>
      </c>
      <c r="F347" s="278"/>
      <c r="G347" s="209"/>
    </row>
    <row r="348" spans="1:7" s="223" customFormat="1" ht="21" customHeight="1">
      <c r="A348" s="222"/>
      <c r="B348" s="212" t="s">
        <v>686</v>
      </c>
      <c r="C348" s="212"/>
      <c r="D348" s="212"/>
      <c r="E348" s="207">
        <v>5876</v>
      </c>
      <c r="F348" s="278"/>
      <c r="G348" s="209"/>
    </row>
    <row r="349" spans="1:7" s="279" customFormat="1" ht="17">
      <c r="A349" s="222"/>
      <c r="B349" s="212" t="s">
        <v>687</v>
      </c>
      <c r="C349" s="212"/>
      <c r="D349" s="212"/>
      <c r="E349" s="207">
        <v>9635</v>
      </c>
      <c r="F349" s="278"/>
      <c r="G349" s="209"/>
    </row>
    <row r="350" spans="1:7" s="279" customFormat="1" ht="17">
      <c r="A350" s="222"/>
      <c r="B350" s="212" t="s">
        <v>688</v>
      </c>
      <c r="C350" s="212"/>
      <c r="D350" s="212"/>
      <c r="E350" s="207">
        <v>18500</v>
      </c>
      <c r="F350" s="278"/>
      <c r="G350" s="209"/>
    </row>
    <row r="351" spans="1:7" s="223" customFormat="1" ht="21" customHeight="1">
      <c r="A351" s="222"/>
      <c r="B351" s="212" t="s">
        <v>689</v>
      </c>
      <c r="C351" s="212"/>
      <c r="D351" s="212"/>
      <c r="E351" s="207">
        <v>75700</v>
      </c>
      <c r="F351" s="278"/>
      <c r="G351" s="209"/>
    </row>
    <row r="352" spans="1:7" s="223" customFormat="1" ht="21" customHeight="1">
      <c r="A352" s="222"/>
      <c r="B352" s="212" t="s">
        <v>690</v>
      </c>
      <c r="C352" s="212"/>
      <c r="D352" s="212"/>
      <c r="E352" s="207">
        <v>2250</v>
      </c>
      <c r="F352" s="278"/>
      <c r="G352" s="209"/>
    </row>
    <row r="353" spans="1:8" s="223" customFormat="1" ht="21" customHeight="1">
      <c r="A353" s="222"/>
      <c r="B353" s="212" t="s">
        <v>691</v>
      </c>
      <c r="C353" s="212"/>
      <c r="D353" s="212"/>
      <c r="E353" s="207">
        <v>15350</v>
      </c>
      <c r="F353" s="278"/>
      <c r="G353" s="209"/>
    </row>
    <row r="354" spans="1:8" s="223" customFormat="1" ht="21" customHeight="1">
      <c r="A354" s="222"/>
      <c r="B354" s="212" t="s">
        <v>692</v>
      </c>
      <c r="C354" s="212"/>
      <c r="D354" s="212"/>
      <c r="E354" s="207">
        <f>2332444-625</f>
        <v>2331819</v>
      </c>
      <c r="F354" s="278"/>
      <c r="G354" s="209"/>
    </row>
    <row r="355" spans="1:8" s="223" customFormat="1" ht="21" customHeight="1">
      <c r="A355" s="222"/>
      <c r="B355" s="212" t="s">
        <v>693</v>
      </c>
      <c r="C355" s="212"/>
      <c r="D355" s="212"/>
      <c r="E355" s="207">
        <v>12545</v>
      </c>
      <c r="F355" s="278"/>
      <c r="G355" s="209"/>
    </row>
    <row r="356" spans="1:8" s="223" customFormat="1" ht="21" customHeight="1">
      <c r="A356" s="222"/>
      <c r="B356" s="212" t="s">
        <v>694</v>
      </c>
      <c r="C356" s="212"/>
      <c r="D356" s="212"/>
      <c r="E356" s="207">
        <v>80</v>
      </c>
      <c r="F356" s="278"/>
      <c r="G356" s="209"/>
    </row>
    <row r="357" spans="1:8" s="223" customFormat="1" ht="21" customHeight="1">
      <c r="A357" s="222"/>
      <c r="B357" s="212" t="s">
        <v>695</v>
      </c>
      <c r="C357" s="212"/>
      <c r="D357" s="212"/>
      <c r="E357" s="207">
        <v>10</v>
      </c>
      <c r="F357" s="208"/>
      <c r="G357" s="209"/>
    </row>
    <row r="358" spans="1:8" s="223" customFormat="1" ht="21" customHeight="1">
      <c r="A358" s="222"/>
      <c r="B358" s="212" t="s">
        <v>696</v>
      </c>
      <c r="C358" s="212"/>
      <c r="D358" s="212"/>
      <c r="E358" s="207">
        <v>30000</v>
      </c>
      <c r="F358" s="208" t="s">
        <v>83</v>
      </c>
      <c r="G358" s="209"/>
    </row>
    <row r="359" spans="1:8" s="223" customFormat="1" ht="21" customHeight="1">
      <c r="A359" s="222"/>
      <c r="B359" s="212" t="s">
        <v>697</v>
      </c>
      <c r="C359" s="212"/>
      <c r="D359" s="212"/>
      <c r="E359" s="207">
        <v>120000</v>
      </c>
      <c r="F359" s="208"/>
      <c r="G359" s="209"/>
    </row>
    <row r="360" spans="1:8" s="223" customFormat="1" ht="21" customHeight="1">
      <c r="A360" s="222"/>
      <c r="B360" s="212" t="s">
        <v>698</v>
      </c>
      <c r="C360" s="212"/>
      <c r="D360" s="212"/>
      <c r="E360" s="208">
        <v>462786</v>
      </c>
      <c r="F360" s="208" t="s">
        <v>83</v>
      </c>
      <c r="G360" s="209"/>
    </row>
    <row r="361" spans="1:8" s="223" customFormat="1" ht="21" customHeight="1">
      <c r="A361" s="222"/>
      <c r="B361" s="212" t="s">
        <v>699</v>
      </c>
      <c r="C361" s="212"/>
      <c r="D361" s="212"/>
      <c r="E361" s="208">
        <f>SUM(E362:E373)</f>
        <v>3673072</v>
      </c>
      <c r="F361" s="208" t="s">
        <v>83</v>
      </c>
      <c r="G361" s="209"/>
    </row>
    <row r="362" spans="1:8" s="223" customFormat="1" ht="21" customHeight="1">
      <c r="A362" s="222"/>
      <c r="B362" s="212"/>
      <c r="C362" s="212" t="s">
        <v>700</v>
      </c>
      <c r="D362" s="212"/>
      <c r="E362" s="207">
        <v>7979</v>
      </c>
      <c r="F362" s="208" t="s">
        <v>83</v>
      </c>
      <c r="G362" s="209"/>
      <c r="H362" s="280"/>
    </row>
    <row r="363" spans="1:8" s="223" customFormat="1" ht="21" customHeight="1">
      <c r="A363" s="222"/>
      <c r="B363" s="212"/>
      <c r="C363" s="212" t="s">
        <v>701</v>
      </c>
      <c r="D363" s="212"/>
      <c r="E363" s="207">
        <v>29204</v>
      </c>
      <c r="F363" s="208" t="s">
        <v>83</v>
      </c>
      <c r="G363" s="209"/>
      <c r="H363" s="280"/>
    </row>
    <row r="364" spans="1:8" s="223" customFormat="1" ht="21" customHeight="1">
      <c r="A364" s="222"/>
      <c r="B364" s="212"/>
      <c r="C364" s="212" t="s">
        <v>702</v>
      </c>
      <c r="D364" s="212"/>
      <c r="E364" s="207">
        <v>1279779</v>
      </c>
      <c r="F364" s="208"/>
      <c r="G364" s="209"/>
      <c r="H364" s="280"/>
    </row>
    <row r="365" spans="1:8" s="223" customFormat="1" ht="21" customHeight="1">
      <c r="A365" s="222"/>
      <c r="B365" s="212"/>
      <c r="C365" s="212" t="s">
        <v>703</v>
      </c>
      <c r="D365" s="212"/>
      <c r="E365" s="207">
        <v>36661</v>
      </c>
      <c r="F365" s="208" t="s">
        <v>83</v>
      </c>
      <c r="G365" s="209"/>
      <c r="H365" s="280"/>
    </row>
    <row r="366" spans="1:8" s="223" customFormat="1" ht="24.75" customHeight="1">
      <c r="A366" s="222"/>
      <c r="B366" s="212"/>
      <c r="C366" s="212" t="s">
        <v>704</v>
      </c>
      <c r="D366" s="212"/>
      <c r="E366" s="207">
        <v>42066</v>
      </c>
      <c r="F366" s="208"/>
      <c r="G366" s="209"/>
      <c r="H366" s="280"/>
    </row>
    <row r="367" spans="1:8" s="223" customFormat="1" ht="24.75" customHeight="1">
      <c r="A367" s="222"/>
      <c r="B367" s="212"/>
      <c r="C367" s="212" t="s">
        <v>705</v>
      </c>
      <c r="D367" s="212"/>
      <c r="E367" s="207">
        <v>69803</v>
      </c>
      <c r="F367" s="208"/>
      <c r="G367" s="209"/>
      <c r="H367" s="280"/>
    </row>
    <row r="368" spans="1:8" ht="18.75" customHeight="1">
      <c r="A368" s="222"/>
      <c r="B368" s="212"/>
      <c r="C368" s="212" t="s">
        <v>706</v>
      </c>
      <c r="D368" s="212"/>
      <c r="E368" s="207">
        <v>16273</v>
      </c>
      <c r="F368" s="208"/>
      <c r="G368" s="209"/>
      <c r="H368" s="280"/>
    </row>
    <row r="369" spans="1:8" s="223" customFormat="1" ht="21" customHeight="1">
      <c r="A369" s="222"/>
      <c r="B369" s="212"/>
      <c r="C369" s="212" t="s">
        <v>707</v>
      </c>
      <c r="D369" s="212"/>
      <c r="E369" s="207">
        <v>5458</v>
      </c>
      <c r="F369" s="208"/>
      <c r="G369" s="209"/>
      <c r="H369" s="281"/>
    </row>
    <row r="370" spans="1:8" s="223" customFormat="1" ht="21" customHeight="1">
      <c r="A370" s="222"/>
      <c r="B370" s="212"/>
      <c r="C370" s="212" t="s">
        <v>708</v>
      </c>
      <c r="D370" s="212"/>
      <c r="E370" s="207">
        <v>10598</v>
      </c>
      <c r="F370" s="208" t="s">
        <v>83</v>
      </c>
      <c r="G370" s="209"/>
      <c r="H370" s="280"/>
    </row>
    <row r="371" spans="1:8" s="223" customFormat="1" ht="21" customHeight="1">
      <c r="A371" s="222"/>
      <c r="B371" s="212"/>
      <c r="C371" s="212" t="s">
        <v>709</v>
      </c>
      <c r="D371" s="212"/>
      <c r="E371" s="207">
        <v>1485500</v>
      </c>
      <c r="F371" s="208"/>
      <c r="G371" s="209"/>
      <c r="H371" s="280"/>
    </row>
    <row r="372" spans="1:8" s="223" customFormat="1" ht="21" customHeight="1">
      <c r="A372" s="222"/>
      <c r="B372" s="212"/>
      <c r="C372" s="212" t="s">
        <v>710</v>
      </c>
      <c r="D372" s="212"/>
      <c r="E372" s="207">
        <v>15544</v>
      </c>
      <c r="F372" s="208"/>
      <c r="G372" s="282"/>
      <c r="H372" s="280"/>
    </row>
    <row r="373" spans="1:8" s="223" customFormat="1" ht="21" customHeight="1">
      <c r="A373" s="222"/>
      <c r="B373" s="212"/>
      <c r="C373" s="212" t="s">
        <v>711</v>
      </c>
      <c r="D373" s="212"/>
      <c r="E373" s="207">
        <v>674207</v>
      </c>
      <c r="F373" s="208"/>
      <c r="G373" s="282"/>
      <c r="H373" s="280"/>
    </row>
    <row r="374" spans="1:8" s="223" customFormat="1" ht="18.75" customHeight="1">
      <c r="A374" s="222"/>
      <c r="B374" s="212" t="s">
        <v>712</v>
      </c>
      <c r="C374" s="283"/>
      <c r="D374" s="212"/>
      <c r="E374" s="207">
        <v>81600</v>
      </c>
      <c r="F374" s="208"/>
      <c r="G374" s="209"/>
      <c r="H374" s="280"/>
    </row>
    <row r="375" spans="1:8" s="223" customFormat="1" ht="18.75" customHeight="1">
      <c r="A375" s="222"/>
      <c r="B375" s="212" t="s">
        <v>713</v>
      </c>
      <c r="C375" s="277"/>
      <c r="D375" s="212"/>
      <c r="E375" s="207">
        <v>500</v>
      </c>
      <c r="F375" s="208"/>
      <c r="G375" s="209"/>
      <c r="H375" s="280"/>
    </row>
    <row r="376" spans="1:8" s="223" customFormat="1" ht="18.75" customHeight="1">
      <c r="A376" s="222"/>
      <c r="B376" s="212" t="s">
        <v>714</v>
      </c>
      <c r="C376" s="277"/>
      <c r="D376" s="212"/>
      <c r="E376" s="207">
        <v>25752</v>
      </c>
      <c r="F376" s="208"/>
      <c r="G376" s="209"/>
      <c r="H376" s="280"/>
    </row>
    <row r="377" spans="1:8" s="223" customFormat="1" ht="18.75" customHeight="1">
      <c r="A377" s="222"/>
      <c r="B377" s="212" t="s">
        <v>715</v>
      </c>
      <c r="C377" s="211"/>
      <c r="D377" s="211"/>
      <c r="E377" s="208">
        <v>43595</v>
      </c>
      <c r="F377" s="208"/>
      <c r="G377" s="209"/>
      <c r="H377" s="280"/>
    </row>
    <row r="378" spans="1:8" s="223" customFormat="1" ht="18.75" customHeight="1">
      <c r="A378" s="222"/>
      <c r="B378" s="212" t="s">
        <v>716</v>
      </c>
      <c r="C378" s="211"/>
      <c r="D378" s="211"/>
      <c r="E378" s="208">
        <v>20000</v>
      </c>
      <c r="F378" s="208"/>
      <c r="G378" s="209"/>
      <c r="H378" s="280"/>
    </row>
    <row r="379" spans="1:8" s="223" customFormat="1" ht="18.75" customHeight="1">
      <c r="A379" s="222"/>
      <c r="B379" s="212" t="s">
        <v>717</v>
      </c>
      <c r="C379" s="211"/>
      <c r="D379" s="211"/>
      <c r="E379" s="208">
        <v>83251</v>
      </c>
      <c r="F379" s="208"/>
      <c r="G379" s="209"/>
      <c r="H379" s="281"/>
    </row>
    <row r="380" spans="1:8" s="223" customFormat="1" ht="18.75" customHeight="1">
      <c r="A380" s="222"/>
      <c r="B380" s="212" t="s">
        <v>718</v>
      </c>
      <c r="C380" s="211"/>
      <c r="D380" s="211"/>
      <c r="E380" s="208">
        <v>10001</v>
      </c>
      <c r="F380" s="208"/>
      <c r="G380" s="209"/>
      <c r="H380" s="281"/>
    </row>
    <row r="381" spans="1:8" s="223" customFormat="1" ht="18.75" customHeight="1">
      <c r="A381" s="222"/>
      <c r="B381" s="212" t="s">
        <v>719</v>
      </c>
      <c r="C381" s="211"/>
      <c r="D381" s="211"/>
      <c r="E381" s="208">
        <v>35000</v>
      </c>
      <c r="F381" s="208"/>
      <c r="G381" s="209"/>
      <c r="H381" s="280"/>
    </row>
    <row r="382" spans="1:8" s="223" customFormat="1" ht="18.75" customHeight="1">
      <c r="A382" s="222"/>
      <c r="B382" s="212" t="s">
        <v>720</v>
      </c>
      <c r="C382" s="211"/>
      <c r="D382" s="211"/>
      <c r="E382" s="208">
        <v>138171</v>
      </c>
      <c r="F382" s="208"/>
      <c r="G382" s="209"/>
      <c r="H382" s="280"/>
    </row>
    <row r="383" spans="1:8" s="223" customFormat="1" ht="18.75" customHeight="1">
      <c r="A383" s="222"/>
      <c r="B383" s="212" t="s">
        <v>721</v>
      </c>
      <c r="C383" s="211"/>
      <c r="D383" s="211"/>
      <c r="E383" s="208">
        <v>35</v>
      </c>
      <c r="F383" s="208"/>
      <c r="G383" s="209"/>
      <c r="H383" s="280"/>
    </row>
    <row r="384" spans="1:8" s="223" customFormat="1" ht="18.75" customHeight="1">
      <c r="A384" s="222"/>
      <c r="B384" s="212" t="s">
        <v>722</v>
      </c>
      <c r="C384" s="211"/>
      <c r="D384" s="211"/>
      <c r="E384" s="208">
        <v>488722</v>
      </c>
      <c r="F384" s="208"/>
      <c r="G384" s="209"/>
      <c r="H384" s="280"/>
    </row>
    <row r="385" spans="1:8" s="223" customFormat="1" ht="18.75" customHeight="1">
      <c r="A385" s="222"/>
      <c r="B385" s="212" t="s">
        <v>723</v>
      </c>
      <c r="C385" s="211"/>
      <c r="D385" s="211"/>
      <c r="E385" s="208">
        <v>128686</v>
      </c>
      <c r="F385" s="208"/>
      <c r="G385" s="209"/>
      <c r="H385" s="280"/>
    </row>
    <row r="386" spans="1:8" s="223" customFormat="1" ht="18.75" customHeight="1">
      <c r="A386" s="222"/>
      <c r="B386" s="212" t="s">
        <v>724</v>
      </c>
      <c r="C386" s="211"/>
      <c r="D386" s="211"/>
      <c r="E386" s="208">
        <v>38000</v>
      </c>
      <c r="F386" s="208"/>
      <c r="G386" s="209"/>
      <c r="H386" s="280"/>
    </row>
    <row r="387" spans="1:8" s="223" customFormat="1" ht="18.75" customHeight="1">
      <c r="A387" s="222"/>
      <c r="B387" s="212" t="s">
        <v>725</v>
      </c>
      <c r="C387" s="211"/>
      <c r="D387" s="211"/>
      <c r="E387" s="208">
        <v>12000</v>
      </c>
      <c r="F387" s="208"/>
      <c r="G387" s="209"/>
      <c r="H387" s="280"/>
    </row>
    <row r="388" spans="1:8" s="223" customFormat="1" ht="18.75" customHeight="1">
      <c r="A388" s="222"/>
      <c r="B388" s="212" t="s">
        <v>726</v>
      </c>
      <c r="C388" s="211"/>
      <c r="D388" s="211"/>
      <c r="E388" s="208">
        <v>234500</v>
      </c>
      <c r="F388" s="208"/>
      <c r="G388" s="209"/>
      <c r="H388" s="280"/>
    </row>
    <row r="389" spans="1:8" s="223" customFormat="1" ht="18.75" customHeight="1">
      <c r="A389" s="222"/>
      <c r="B389" s="212" t="s">
        <v>727</v>
      </c>
      <c r="C389" s="211"/>
      <c r="D389" s="211"/>
      <c r="E389" s="208">
        <v>8000</v>
      </c>
      <c r="F389" s="208"/>
      <c r="G389" s="209"/>
      <c r="H389" s="280"/>
    </row>
    <row r="390" spans="1:8" s="223" customFormat="1" ht="18.75" customHeight="1">
      <c r="A390" s="222"/>
      <c r="B390" s="212" t="s">
        <v>728</v>
      </c>
      <c r="C390" s="211"/>
      <c r="D390" s="211"/>
      <c r="E390" s="208">
        <v>985000</v>
      </c>
      <c r="F390" s="208"/>
      <c r="G390" s="209"/>
      <c r="H390" s="280"/>
    </row>
    <row r="391" spans="1:8" s="223" customFormat="1" ht="18.75" customHeight="1">
      <c r="A391" s="222"/>
      <c r="B391" s="212" t="s">
        <v>729</v>
      </c>
      <c r="C391" s="211"/>
      <c r="D391" s="211"/>
      <c r="E391" s="208">
        <v>105125</v>
      </c>
      <c r="F391" s="208"/>
      <c r="G391" s="209"/>
      <c r="H391" s="280"/>
    </row>
    <row r="392" spans="1:8" s="223" customFormat="1" ht="18.75" customHeight="1">
      <c r="A392" s="222"/>
      <c r="B392" s="212" t="s">
        <v>730</v>
      </c>
      <c r="C392" s="211"/>
      <c r="D392" s="211"/>
      <c r="E392" s="208">
        <v>539172</v>
      </c>
      <c r="F392" s="208"/>
      <c r="G392" s="209"/>
      <c r="H392" s="280"/>
    </row>
    <row r="393" spans="1:8" s="223" customFormat="1" ht="18.75" customHeight="1">
      <c r="A393" s="222"/>
      <c r="B393" s="212" t="s">
        <v>731</v>
      </c>
      <c r="C393" s="211"/>
      <c r="D393" s="211"/>
      <c r="E393" s="208">
        <v>7300</v>
      </c>
      <c r="F393" s="208"/>
      <c r="G393" s="209"/>
      <c r="H393" s="280"/>
    </row>
    <row r="394" spans="1:8" s="223" customFormat="1" ht="18.75" customHeight="1">
      <c r="A394" s="222"/>
      <c r="B394" s="212" t="s">
        <v>732</v>
      </c>
      <c r="C394" s="211"/>
      <c r="D394" s="211"/>
      <c r="E394" s="208">
        <v>12500</v>
      </c>
      <c r="F394" s="208"/>
      <c r="G394" s="209"/>
      <c r="H394" s="280"/>
    </row>
    <row r="395" spans="1:8" s="223" customFormat="1" ht="18.75" customHeight="1">
      <c r="A395" s="222"/>
      <c r="B395" s="212" t="s">
        <v>733</v>
      </c>
      <c r="C395" s="211"/>
      <c r="D395" s="211"/>
      <c r="E395" s="208">
        <v>69837</v>
      </c>
      <c r="F395" s="208"/>
      <c r="G395" s="209"/>
      <c r="H395" s="280"/>
    </row>
    <row r="396" spans="1:8" ht="18.75" customHeight="1">
      <c r="A396" s="222"/>
      <c r="B396" s="212" t="s">
        <v>734</v>
      </c>
      <c r="C396" s="211"/>
      <c r="D396" s="211"/>
      <c r="E396" s="208">
        <v>36957</v>
      </c>
      <c r="F396" s="208"/>
      <c r="G396" s="209"/>
      <c r="H396" s="280"/>
    </row>
    <row r="397" spans="1:8" ht="18.75" customHeight="1">
      <c r="A397" s="222"/>
      <c r="B397" s="212" t="s">
        <v>735</v>
      </c>
      <c r="C397" s="211"/>
      <c r="D397" s="211"/>
      <c r="E397" s="208">
        <v>23978</v>
      </c>
      <c r="F397" s="208"/>
      <c r="G397" s="209"/>
      <c r="H397" s="280"/>
    </row>
    <row r="398" spans="1:8" ht="18.75" customHeight="1">
      <c r="A398" s="222"/>
      <c r="B398" s="212" t="s">
        <v>464</v>
      </c>
      <c r="C398" s="211"/>
      <c r="D398" s="211"/>
      <c r="E398" s="208">
        <v>7364</v>
      </c>
      <c r="F398" s="284"/>
      <c r="G398" s="209"/>
      <c r="H398" s="280"/>
    </row>
    <row r="399" spans="1:8" ht="18.75" customHeight="1">
      <c r="A399" s="222"/>
      <c r="B399" s="212" t="s">
        <v>736</v>
      </c>
      <c r="C399" s="211"/>
      <c r="D399" s="211"/>
      <c r="E399" s="208">
        <f>17368-144</f>
        <v>17224</v>
      </c>
      <c r="F399" s="284" t="s">
        <v>737</v>
      </c>
      <c r="G399" s="209"/>
    </row>
    <row r="400" spans="1:8" ht="18.75" customHeight="1">
      <c r="A400" s="222"/>
      <c r="B400" s="212" t="s">
        <v>738</v>
      </c>
      <c r="C400" s="211"/>
      <c r="D400" s="211"/>
      <c r="E400" s="208">
        <v>84000</v>
      </c>
      <c r="F400" s="284"/>
      <c r="G400" s="209"/>
    </row>
    <row r="401" spans="1:7" ht="18.75" customHeight="1">
      <c r="A401" s="222"/>
      <c r="B401" s="212" t="s">
        <v>739</v>
      </c>
      <c r="C401" s="211"/>
      <c r="D401" s="211"/>
      <c r="E401" s="208">
        <v>5000</v>
      </c>
      <c r="F401" s="284"/>
      <c r="G401" s="209"/>
    </row>
    <row r="402" spans="1:7" ht="21" customHeight="1">
      <c r="A402" s="222"/>
      <c r="B402" s="212" t="s">
        <v>740</v>
      </c>
      <c r="C402" s="211"/>
      <c r="D402" s="211"/>
      <c r="E402" s="208">
        <v>7780</v>
      </c>
      <c r="F402" s="284"/>
      <c r="G402" s="209"/>
    </row>
    <row r="403" spans="1:7" ht="21" customHeight="1">
      <c r="A403" s="222" t="s">
        <v>741</v>
      </c>
      <c r="B403" s="212"/>
      <c r="C403" s="211"/>
      <c r="D403" s="211"/>
      <c r="E403" s="208"/>
      <c r="F403" s="284"/>
      <c r="G403" s="209">
        <f>F404+F445</f>
        <v>41182867</v>
      </c>
    </row>
    <row r="404" spans="1:7" ht="21" customHeight="1">
      <c r="A404" s="251"/>
      <c r="B404" s="252" t="s">
        <v>742</v>
      </c>
      <c r="C404" s="252"/>
      <c r="D404" s="252"/>
      <c r="E404" s="245"/>
      <c r="F404" s="246">
        <f>SUM(E405:E444)</f>
        <v>2192977</v>
      </c>
      <c r="G404" s="247"/>
    </row>
    <row r="405" spans="1:7" ht="21" customHeight="1">
      <c r="A405" s="251"/>
      <c r="B405" s="285" t="s">
        <v>743</v>
      </c>
      <c r="C405" s="252"/>
      <c r="D405" s="286"/>
      <c r="E405" s="287">
        <v>4000</v>
      </c>
      <c r="F405" s="288"/>
      <c r="G405" s="247"/>
    </row>
    <row r="406" spans="1:7" ht="21" customHeight="1">
      <c r="A406" s="251"/>
      <c r="B406" s="285" t="s">
        <v>744</v>
      </c>
      <c r="C406" s="252"/>
      <c r="D406" s="286"/>
      <c r="E406" s="287">
        <v>6600</v>
      </c>
      <c r="F406" s="288"/>
      <c r="G406" s="247"/>
    </row>
    <row r="407" spans="1:7" ht="21" customHeight="1">
      <c r="A407" s="251"/>
      <c r="B407" s="285" t="s">
        <v>745</v>
      </c>
      <c r="C407" s="252"/>
      <c r="D407" s="286"/>
      <c r="E407" s="287">
        <v>6930</v>
      </c>
      <c r="F407" s="288"/>
      <c r="G407" s="247"/>
    </row>
    <row r="408" spans="1:7" ht="21" customHeight="1">
      <c r="A408" s="251"/>
      <c r="B408" s="285" t="s">
        <v>746</v>
      </c>
      <c r="C408" s="252"/>
      <c r="D408" s="286"/>
      <c r="E408" s="287">
        <v>12120</v>
      </c>
      <c r="F408" s="288"/>
      <c r="G408" s="247"/>
    </row>
    <row r="409" spans="1:7" ht="21" customHeight="1">
      <c r="A409" s="251"/>
      <c r="B409" s="285" t="s">
        <v>747</v>
      </c>
      <c r="C409" s="252"/>
      <c r="D409" s="286"/>
      <c r="E409" s="287">
        <v>3600</v>
      </c>
      <c r="F409" s="288"/>
      <c r="G409" s="247"/>
    </row>
    <row r="410" spans="1:7" ht="21" customHeight="1">
      <c r="A410" s="251"/>
      <c r="B410" s="285" t="s">
        <v>748</v>
      </c>
      <c r="C410" s="252"/>
      <c r="D410" s="286"/>
      <c r="E410" s="287">
        <v>13000</v>
      </c>
      <c r="F410" s="288"/>
      <c r="G410" s="247"/>
    </row>
    <row r="411" spans="1:7" ht="21" customHeight="1">
      <c r="A411" s="251"/>
      <c r="B411" s="224" t="s">
        <v>749</v>
      </c>
      <c r="C411" s="289"/>
      <c r="D411" s="252"/>
      <c r="E411" s="264">
        <v>13770</v>
      </c>
      <c r="F411" s="288"/>
      <c r="G411" s="247"/>
    </row>
    <row r="412" spans="1:7" ht="21" customHeight="1">
      <c r="A412" s="251"/>
      <c r="B412" s="224" t="s">
        <v>750</v>
      </c>
      <c r="C412" s="286"/>
      <c r="D412" s="252"/>
      <c r="E412" s="264">
        <v>22500</v>
      </c>
      <c r="F412" s="288"/>
      <c r="G412" s="247"/>
    </row>
    <row r="413" spans="1:7" ht="21" customHeight="1">
      <c r="A413" s="251"/>
      <c r="B413" s="224" t="s">
        <v>751</v>
      </c>
      <c r="C413" s="286"/>
      <c r="D413" s="252"/>
      <c r="E413" s="290">
        <v>7500</v>
      </c>
      <c r="F413" s="288"/>
      <c r="G413" s="247"/>
    </row>
    <row r="414" spans="1:7" ht="21" customHeight="1">
      <c r="A414" s="251"/>
      <c r="B414" s="224" t="s">
        <v>752</v>
      </c>
      <c r="C414" s="286"/>
      <c r="D414" s="252"/>
      <c r="E414" s="290">
        <v>268554</v>
      </c>
      <c r="F414" s="288"/>
      <c r="G414" s="247"/>
    </row>
    <row r="415" spans="1:7" ht="21" customHeight="1">
      <c r="A415" s="251"/>
      <c r="B415" s="224" t="s">
        <v>753</v>
      </c>
      <c r="C415" s="286"/>
      <c r="D415" s="252"/>
      <c r="E415" s="264">
        <v>15900</v>
      </c>
      <c r="F415" s="288"/>
      <c r="G415" s="247"/>
    </row>
    <row r="416" spans="1:7" ht="21" customHeight="1">
      <c r="A416" s="251"/>
      <c r="B416" s="224" t="s">
        <v>754</v>
      </c>
      <c r="C416" s="286"/>
      <c r="D416" s="252"/>
      <c r="E416" s="264">
        <v>24000</v>
      </c>
      <c r="F416" s="288"/>
      <c r="G416" s="247"/>
    </row>
    <row r="417" spans="1:7" ht="21" customHeight="1">
      <c r="A417" s="251"/>
      <c r="B417" s="224" t="s">
        <v>755</v>
      </c>
      <c r="C417" s="286"/>
      <c r="D417" s="252"/>
      <c r="E417" s="264">
        <v>21293</v>
      </c>
      <c r="F417" s="288"/>
      <c r="G417" s="247"/>
    </row>
    <row r="418" spans="1:7" ht="21" customHeight="1">
      <c r="A418" s="251"/>
      <c r="B418" s="224" t="s">
        <v>756</v>
      </c>
      <c r="C418" s="286"/>
      <c r="D418" s="252"/>
      <c r="E418" s="264">
        <v>5850</v>
      </c>
      <c r="F418" s="288"/>
      <c r="G418" s="247"/>
    </row>
    <row r="419" spans="1:7" ht="21" customHeight="1">
      <c r="A419" s="251"/>
      <c r="B419" s="224" t="s">
        <v>757</v>
      </c>
      <c r="C419" s="286"/>
      <c r="D419" s="252"/>
      <c r="E419" s="264">
        <v>3300</v>
      </c>
      <c r="F419" s="288"/>
      <c r="G419" s="247"/>
    </row>
    <row r="420" spans="1:7" ht="21" customHeight="1">
      <c r="A420" s="251"/>
      <c r="B420" s="224" t="s">
        <v>758</v>
      </c>
      <c r="C420" s="286"/>
      <c r="D420" s="252"/>
      <c r="E420" s="264">
        <v>35775</v>
      </c>
      <c r="F420" s="288"/>
      <c r="G420" s="247"/>
    </row>
    <row r="421" spans="1:7" ht="21" customHeight="1">
      <c r="A421" s="251"/>
      <c r="B421" s="224" t="s">
        <v>759</v>
      </c>
      <c r="C421" s="286"/>
      <c r="D421" s="252"/>
      <c r="E421" s="264">
        <v>19500</v>
      </c>
      <c r="F421" s="288"/>
      <c r="G421" s="247"/>
    </row>
    <row r="422" spans="1:7" ht="21" customHeight="1">
      <c r="A422" s="251"/>
      <c r="B422" s="224" t="s">
        <v>760</v>
      </c>
      <c r="C422" s="286"/>
      <c r="D422" s="252"/>
      <c r="E422" s="264">
        <v>580000</v>
      </c>
      <c r="F422" s="288"/>
      <c r="G422" s="247"/>
    </row>
    <row r="423" spans="1:7" ht="21" customHeight="1">
      <c r="A423" s="251"/>
      <c r="B423" s="224" t="s">
        <v>761</v>
      </c>
      <c r="C423" s="286"/>
      <c r="D423" s="252"/>
      <c r="E423" s="264">
        <v>7500</v>
      </c>
      <c r="F423" s="288"/>
      <c r="G423" s="247"/>
    </row>
    <row r="424" spans="1:7" ht="21" customHeight="1">
      <c r="A424" s="251"/>
      <c r="B424" s="224" t="s">
        <v>762</v>
      </c>
      <c r="C424" s="286"/>
      <c r="D424" s="252"/>
      <c r="E424" s="264">
        <v>5325</v>
      </c>
      <c r="F424" s="288"/>
      <c r="G424" s="247"/>
    </row>
    <row r="425" spans="1:7" ht="21" customHeight="1">
      <c r="A425" s="251"/>
      <c r="B425" s="224" t="s">
        <v>763</v>
      </c>
      <c r="C425" s="286"/>
      <c r="D425" s="252"/>
      <c r="E425" s="264">
        <v>12750</v>
      </c>
      <c r="F425" s="288"/>
      <c r="G425" s="247"/>
    </row>
    <row r="426" spans="1:7" ht="21" customHeight="1">
      <c r="A426" s="251"/>
      <c r="B426" s="224" t="s">
        <v>764</v>
      </c>
      <c r="C426" s="286"/>
      <c r="D426" s="252"/>
      <c r="E426" s="264">
        <v>180000</v>
      </c>
      <c r="F426" s="288"/>
      <c r="G426" s="247"/>
    </row>
    <row r="427" spans="1:7" ht="21" customHeight="1">
      <c r="A427" s="251"/>
      <c r="B427" s="224" t="s">
        <v>765</v>
      </c>
      <c r="C427" s="286"/>
      <c r="D427" s="252"/>
      <c r="E427" s="264">
        <v>40000</v>
      </c>
      <c r="F427" s="288"/>
      <c r="G427" s="247"/>
    </row>
    <row r="428" spans="1:7" ht="21" customHeight="1">
      <c r="A428" s="251"/>
      <c r="B428" s="224" t="s">
        <v>766</v>
      </c>
      <c r="C428" s="286"/>
      <c r="D428" s="252"/>
      <c r="E428" s="264">
        <v>6900</v>
      </c>
      <c r="F428" s="288"/>
      <c r="G428" s="247"/>
    </row>
    <row r="429" spans="1:7" ht="21" customHeight="1">
      <c r="A429" s="251"/>
      <c r="B429" s="224" t="s">
        <v>767</v>
      </c>
      <c r="C429" s="286"/>
      <c r="D429" s="252"/>
      <c r="E429" s="264">
        <v>5630</v>
      </c>
      <c r="F429" s="288"/>
      <c r="G429" s="247"/>
    </row>
    <row r="430" spans="1:7" ht="21" customHeight="1">
      <c r="A430" s="251"/>
      <c r="B430" s="224" t="s">
        <v>768</v>
      </c>
      <c r="C430" s="286"/>
      <c r="D430" s="252"/>
      <c r="E430" s="264">
        <v>6000</v>
      </c>
      <c r="F430" s="288"/>
      <c r="G430" s="247"/>
    </row>
    <row r="431" spans="1:7" ht="21" customHeight="1">
      <c r="A431" s="251"/>
      <c r="B431" s="224" t="s">
        <v>769</v>
      </c>
      <c r="C431" s="286"/>
      <c r="D431" s="252"/>
      <c r="E431" s="264">
        <v>26400</v>
      </c>
      <c r="F431" s="288"/>
      <c r="G431" s="247"/>
    </row>
    <row r="432" spans="1:7" ht="21" customHeight="1">
      <c r="A432" s="251"/>
      <c r="B432" s="224" t="s">
        <v>770</v>
      </c>
      <c r="C432" s="286"/>
      <c r="D432" s="252"/>
      <c r="E432" s="264">
        <v>5050</v>
      </c>
      <c r="F432" s="288"/>
      <c r="G432" s="247"/>
    </row>
    <row r="433" spans="1:7" ht="21" customHeight="1">
      <c r="A433" s="251"/>
      <c r="B433" s="224" t="s">
        <v>771</v>
      </c>
      <c r="C433" s="286"/>
      <c r="D433" s="252"/>
      <c r="E433" s="264">
        <v>12000</v>
      </c>
      <c r="F433" s="288"/>
      <c r="G433" s="247"/>
    </row>
    <row r="434" spans="1:7" ht="21" customHeight="1">
      <c r="A434" s="251"/>
      <c r="B434" s="224" t="s">
        <v>772</v>
      </c>
      <c r="C434" s="286"/>
      <c r="D434" s="252"/>
      <c r="E434" s="264">
        <v>7200</v>
      </c>
      <c r="F434" s="288"/>
      <c r="G434" s="247"/>
    </row>
    <row r="435" spans="1:7" ht="21" customHeight="1">
      <c r="A435" s="251"/>
      <c r="B435" s="224" t="s">
        <v>773</v>
      </c>
      <c r="C435" s="286"/>
      <c r="D435" s="286"/>
      <c r="E435" s="264">
        <v>10000</v>
      </c>
      <c r="F435" s="288"/>
      <c r="G435" s="247"/>
    </row>
    <row r="436" spans="1:7" ht="21" customHeight="1">
      <c r="A436" s="251"/>
      <c r="B436" s="224" t="s">
        <v>774</v>
      </c>
      <c r="C436" s="286"/>
      <c r="D436" s="286"/>
      <c r="E436" s="264">
        <v>4500</v>
      </c>
      <c r="F436" s="288"/>
      <c r="G436" s="247"/>
    </row>
    <row r="437" spans="1:7" ht="21" customHeight="1">
      <c r="A437" s="251"/>
      <c r="B437" s="224" t="s">
        <v>775</v>
      </c>
      <c r="C437" s="286"/>
      <c r="D437" s="286"/>
      <c r="E437" s="264">
        <v>22572</v>
      </c>
      <c r="F437" s="288"/>
      <c r="G437" s="247"/>
    </row>
    <row r="438" spans="1:7" ht="21" customHeight="1">
      <c r="A438" s="251"/>
      <c r="B438" s="224" t="s">
        <v>776</v>
      </c>
      <c r="C438" s="286"/>
      <c r="D438" s="286"/>
      <c r="E438" s="264">
        <v>39318</v>
      </c>
      <c r="F438" s="288"/>
      <c r="G438" s="247"/>
    </row>
    <row r="439" spans="1:7" ht="21" customHeight="1">
      <c r="A439" s="251"/>
      <c r="B439" s="224" t="s">
        <v>777</v>
      </c>
      <c r="C439" s="286"/>
      <c r="D439" s="286"/>
      <c r="E439" s="264">
        <v>500000</v>
      </c>
      <c r="F439" s="288"/>
      <c r="G439" s="247"/>
    </row>
    <row r="440" spans="1:7" ht="21" customHeight="1">
      <c r="A440" s="251"/>
      <c r="B440" s="224" t="s">
        <v>778</v>
      </c>
      <c r="C440" s="286"/>
      <c r="D440" s="286"/>
      <c r="E440" s="264">
        <v>8040</v>
      </c>
      <c r="F440" s="288"/>
      <c r="G440" s="247"/>
    </row>
    <row r="441" spans="1:7" ht="21" customHeight="1">
      <c r="A441" s="251"/>
      <c r="B441" s="224" t="s">
        <v>779</v>
      </c>
      <c r="C441" s="286"/>
      <c r="D441" s="286"/>
      <c r="E441" s="264">
        <v>12600</v>
      </c>
      <c r="F441" s="288"/>
      <c r="G441" s="247"/>
    </row>
    <row r="442" spans="1:7" ht="21" customHeight="1">
      <c r="A442" s="251"/>
      <c r="B442" s="224" t="s">
        <v>780</v>
      </c>
      <c r="C442" s="286"/>
      <c r="D442" s="286"/>
      <c r="E442" s="264">
        <v>86000</v>
      </c>
      <c r="F442" s="288"/>
      <c r="G442" s="247"/>
    </row>
    <row r="443" spans="1:7" ht="21" customHeight="1">
      <c r="A443" s="251"/>
      <c r="B443" s="224" t="s">
        <v>781</v>
      </c>
      <c r="C443" s="286"/>
      <c r="D443" s="286"/>
      <c r="E443" s="264">
        <v>86000</v>
      </c>
      <c r="F443" s="288"/>
      <c r="G443" s="247"/>
    </row>
    <row r="444" spans="1:7" ht="21" customHeight="1">
      <c r="A444" s="251"/>
      <c r="B444" s="224" t="s">
        <v>782</v>
      </c>
      <c r="C444" s="286"/>
      <c r="D444" s="286"/>
      <c r="E444" s="264">
        <v>45000</v>
      </c>
      <c r="F444" s="288"/>
      <c r="G444" s="247"/>
    </row>
    <row r="445" spans="1:7" ht="21" customHeight="1" thickBot="1">
      <c r="A445" s="297"/>
      <c r="B445" s="298" t="s">
        <v>783</v>
      </c>
      <c r="C445" s="298"/>
      <c r="D445" s="298"/>
      <c r="E445" s="299">
        <v>38989890</v>
      </c>
      <c r="F445" s="300">
        <f>SUM(E445)</f>
        <v>38989890</v>
      </c>
      <c r="G445" s="301"/>
    </row>
    <row r="446" spans="1:7" ht="21" customHeight="1">
      <c r="A446" s="291"/>
      <c r="B446" s="292"/>
      <c r="C446" s="292"/>
      <c r="F446" s="202"/>
      <c r="G446" s="202"/>
    </row>
    <row r="447" spans="1:7" ht="21" customHeight="1">
      <c r="A447" s="291"/>
      <c r="B447" s="292"/>
      <c r="C447" s="292"/>
      <c r="F447" s="202"/>
      <c r="G447" s="202"/>
    </row>
    <row r="448" spans="1:7" ht="21" customHeight="1">
      <c r="A448" s="291"/>
      <c r="B448" s="292"/>
      <c r="C448" s="292"/>
      <c r="F448" s="202"/>
      <c r="G448" s="202"/>
    </row>
    <row r="449" spans="1:7" ht="21" customHeight="1">
      <c r="A449" s="291"/>
      <c r="B449" s="292"/>
      <c r="C449" s="292"/>
      <c r="F449" s="202"/>
      <c r="G449" s="202"/>
    </row>
    <row r="450" spans="1:7" ht="21" customHeight="1">
      <c r="A450" s="291"/>
      <c r="B450" s="292"/>
      <c r="C450" s="292"/>
      <c r="F450" s="202"/>
      <c r="G450" s="202"/>
    </row>
    <row r="451" spans="1:7" ht="21" customHeight="1">
      <c r="A451" s="291"/>
      <c r="B451" s="292"/>
      <c r="C451" s="292"/>
      <c r="F451" s="202"/>
      <c r="G451" s="202"/>
    </row>
    <row r="452" spans="1:7" ht="21" customHeight="1">
      <c r="A452" s="291"/>
      <c r="B452" s="292"/>
      <c r="C452" s="292"/>
      <c r="F452" s="202"/>
      <c r="G452" s="202"/>
    </row>
    <row r="453" spans="1:7" ht="21" customHeight="1">
      <c r="A453" s="291"/>
      <c r="B453" s="292"/>
      <c r="C453" s="292"/>
      <c r="F453" s="202"/>
      <c r="G453" s="202"/>
    </row>
    <row r="454" spans="1:7" ht="21" customHeight="1">
      <c r="A454" s="291"/>
      <c r="B454" s="292"/>
      <c r="C454" s="292"/>
      <c r="F454" s="202"/>
      <c r="G454" s="202"/>
    </row>
    <row r="455" spans="1:7" ht="21" customHeight="1">
      <c r="A455" s="291"/>
      <c r="B455" s="292"/>
      <c r="C455" s="292"/>
      <c r="F455" s="202"/>
      <c r="G455" s="202"/>
    </row>
    <row r="456" spans="1:7" ht="21" customHeight="1">
      <c r="A456" s="291"/>
      <c r="B456" s="292"/>
      <c r="C456" s="292"/>
      <c r="F456" s="202"/>
      <c r="G456" s="202"/>
    </row>
    <row r="457" spans="1:7" ht="21" customHeight="1">
      <c r="A457" s="291"/>
      <c r="B457" s="292"/>
      <c r="C457" s="292"/>
      <c r="F457" s="202"/>
      <c r="G457" s="202"/>
    </row>
    <row r="458" spans="1:7" ht="21" customHeight="1">
      <c r="A458" s="291"/>
      <c r="B458" s="292"/>
      <c r="C458" s="292"/>
      <c r="F458" s="202"/>
      <c r="G458" s="202"/>
    </row>
    <row r="459" spans="1:7" ht="21" customHeight="1">
      <c r="A459" s="291"/>
      <c r="B459" s="292"/>
      <c r="C459" s="292"/>
      <c r="F459" s="202"/>
      <c r="G459" s="202"/>
    </row>
    <row r="460" spans="1:7" ht="21" customHeight="1">
      <c r="A460" s="291"/>
      <c r="B460" s="292"/>
      <c r="C460" s="292"/>
      <c r="F460" s="202"/>
      <c r="G460" s="202"/>
    </row>
    <row r="461" spans="1:7" ht="21" customHeight="1">
      <c r="A461" s="291"/>
      <c r="B461" s="292"/>
      <c r="C461" s="292"/>
      <c r="F461" s="202"/>
      <c r="G461" s="202"/>
    </row>
    <row r="462" spans="1:7" ht="21" customHeight="1">
      <c r="A462" s="291"/>
      <c r="B462" s="292"/>
      <c r="C462" s="292"/>
      <c r="F462" s="202"/>
      <c r="G462" s="202"/>
    </row>
    <row r="463" spans="1:7" ht="21" customHeight="1">
      <c r="A463" s="291"/>
      <c r="B463" s="292"/>
      <c r="C463" s="292"/>
      <c r="F463" s="202"/>
      <c r="G463" s="202"/>
    </row>
    <row r="464" spans="1:7" ht="21" customHeight="1">
      <c r="A464" s="291"/>
      <c r="B464" s="292"/>
      <c r="C464" s="292"/>
      <c r="F464" s="202"/>
      <c r="G464" s="202"/>
    </row>
    <row r="465" spans="1:7" ht="21" customHeight="1">
      <c r="A465" s="291"/>
      <c r="B465" s="292"/>
      <c r="C465" s="292"/>
      <c r="F465" s="202"/>
      <c r="G465" s="202"/>
    </row>
    <row r="466" spans="1:7" ht="21" customHeight="1">
      <c r="A466" s="291"/>
      <c r="B466" s="292"/>
      <c r="C466" s="292"/>
      <c r="F466" s="202"/>
      <c r="G466" s="202"/>
    </row>
    <row r="467" spans="1:7" ht="21" customHeight="1">
      <c r="A467" s="291"/>
      <c r="B467" s="292"/>
      <c r="C467" s="292"/>
      <c r="F467" s="202"/>
      <c r="G467" s="202"/>
    </row>
    <row r="468" spans="1:7" ht="21" customHeight="1">
      <c r="A468" s="291"/>
      <c r="B468" s="292"/>
      <c r="C468" s="292"/>
      <c r="F468" s="202"/>
      <c r="G468" s="202"/>
    </row>
    <row r="469" spans="1:7" ht="21" customHeight="1">
      <c r="A469" s="291"/>
      <c r="B469" s="292"/>
      <c r="C469" s="292"/>
      <c r="F469" s="202"/>
      <c r="G469" s="202"/>
    </row>
    <row r="470" spans="1:7" ht="21" customHeight="1">
      <c r="A470" s="291"/>
      <c r="B470" s="292"/>
      <c r="C470" s="292"/>
      <c r="F470" s="202"/>
      <c r="G470" s="202"/>
    </row>
    <row r="471" spans="1:7" ht="21" customHeight="1">
      <c r="A471" s="291"/>
      <c r="B471" s="292"/>
      <c r="C471" s="292"/>
      <c r="F471" s="202"/>
      <c r="G471" s="202"/>
    </row>
    <row r="472" spans="1:7" ht="21" customHeight="1">
      <c r="A472" s="291"/>
      <c r="B472" s="292"/>
      <c r="C472" s="292"/>
      <c r="F472" s="202"/>
      <c r="G472" s="202"/>
    </row>
    <row r="473" spans="1:7" ht="21" customHeight="1">
      <c r="A473" s="291"/>
      <c r="B473" s="292"/>
      <c r="C473" s="292"/>
      <c r="F473" s="202"/>
      <c r="G473" s="202"/>
    </row>
    <row r="474" spans="1:7" ht="21" customHeight="1">
      <c r="A474" s="291"/>
      <c r="B474" s="292"/>
      <c r="C474" s="292"/>
      <c r="F474" s="202"/>
      <c r="G474" s="202"/>
    </row>
    <row r="475" spans="1:7" ht="21" customHeight="1">
      <c r="A475" s="291"/>
      <c r="B475" s="292"/>
      <c r="C475" s="292"/>
      <c r="F475" s="202"/>
      <c r="G475" s="202"/>
    </row>
    <row r="476" spans="1:7" ht="21" customHeight="1">
      <c r="A476" s="291"/>
      <c r="B476" s="292"/>
      <c r="C476" s="292"/>
      <c r="F476" s="202"/>
      <c r="G476" s="202"/>
    </row>
    <row r="477" spans="1:7" ht="21" customHeight="1">
      <c r="A477" s="291"/>
      <c r="B477" s="292"/>
      <c r="C477" s="292"/>
      <c r="F477" s="202"/>
      <c r="G477" s="202"/>
    </row>
    <row r="478" spans="1:7" ht="21" customHeight="1">
      <c r="A478" s="291"/>
      <c r="B478" s="292"/>
      <c r="C478" s="292"/>
      <c r="F478" s="202"/>
      <c r="G478" s="202"/>
    </row>
    <row r="479" spans="1:7" ht="21" customHeight="1">
      <c r="A479" s="291"/>
      <c r="B479" s="292"/>
      <c r="C479" s="292"/>
      <c r="F479" s="202"/>
      <c r="G479" s="202"/>
    </row>
    <row r="480" spans="1:7" ht="21" customHeight="1">
      <c r="A480" s="291"/>
      <c r="B480" s="292"/>
      <c r="C480" s="292"/>
      <c r="F480" s="202"/>
      <c r="G480" s="202"/>
    </row>
    <row r="481" spans="1:7" ht="21" customHeight="1">
      <c r="A481" s="291"/>
      <c r="B481" s="292"/>
      <c r="C481" s="292"/>
      <c r="F481" s="202"/>
      <c r="G481" s="202"/>
    </row>
    <row r="482" spans="1:7" ht="21" customHeight="1">
      <c r="A482" s="291"/>
      <c r="B482" s="292"/>
      <c r="C482" s="292"/>
      <c r="F482" s="202"/>
      <c r="G482" s="202"/>
    </row>
    <row r="483" spans="1:7" ht="21" customHeight="1">
      <c r="A483" s="291"/>
      <c r="B483" s="292"/>
      <c r="C483" s="292"/>
      <c r="F483" s="202"/>
      <c r="G483" s="202"/>
    </row>
    <row r="484" spans="1:7" ht="21" customHeight="1">
      <c r="A484" s="291"/>
      <c r="B484" s="292"/>
      <c r="C484" s="292"/>
      <c r="F484" s="202"/>
      <c r="G484" s="202"/>
    </row>
    <row r="485" spans="1:7" ht="21" customHeight="1">
      <c r="A485" s="291"/>
      <c r="B485" s="292"/>
      <c r="C485" s="292"/>
      <c r="E485" s="202"/>
      <c r="F485" s="202"/>
      <c r="G485" s="202"/>
    </row>
    <row r="486" spans="1:7" ht="21" customHeight="1">
      <c r="A486" s="291"/>
      <c r="B486" s="292"/>
      <c r="C486" s="292"/>
      <c r="E486" s="202"/>
      <c r="F486" s="202"/>
      <c r="G486" s="202"/>
    </row>
    <row r="487" spans="1:7" ht="21" customHeight="1">
      <c r="A487" s="291"/>
      <c r="B487" s="292"/>
      <c r="C487" s="292"/>
      <c r="E487" s="202"/>
      <c r="F487" s="202"/>
      <c r="G487" s="202"/>
    </row>
    <row r="488" spans="1:7" ht="21" customHeight="1">
      <c r="A488" s="291"/>
      <c r="B488" s="292"/>
      <c r="C488" s="292"/>
      <c r="E488" s="202"/>
      <c r="F488" s="202"/>
      <c r="G488" s="202"/>
    </row>
    <row r="489" spans="1:7" ht="21" customHeight="1">
      <c r="A489" s="291"/>
      <c r="B489" s="292"/>
      <c r="C489" s="292"/>
      <c r="E489" s="202"/>
      <c r="F489" s="202"/>
      <c r="G489" s="202"/>
    </row>
    <row r="490" spans="1:7" ht="21" customHeight="1">
      <c r="A490" s="291"/>
      <c r="B490" s="292"/>
      <c r="C490" s="292"/>
      <c r="E490" s="202"/>
      <c r="F490" s="202"/>
      <c r="G490" s="202"/>
    </row>
    <row r="491" spans="1:7" ht="21" customHeight="1">
      <c r="A491" s="291"/>
      <c r="B491" s="292"/>
      <c r="C491" s="292"/>
      <c r="E491" s="202"/>
      <c r="F491" s="202"/>
      <c r="G491" s="202"/>
    </row>
    <row r="492" spans="1:7" ht="21" customHeight="1">
      <c r="A492" s="291"/>
      <c r="B492" s="292"/>
      <c r="C492" s="292"/>
      <c r="E492" s="202"/>
      <c r="F492" s="202"/>
      <c r="G492" s="202"/>
    </row>
    <row r="493" spans="1:7" ht="21" customHeight="1">
      <c r="A493" s="291"/>
      <c r="B493" s="292"/>
      <c r="C493" s="292"/>
      <c r="E493" s="202"/>
      <c r="F493" s="202"/>
      <c r="G493" s="202"/>
    </row>
    <row r="494" spans="1:7" ht="21" customHeight="1">
      <c r="A494" s="291"/>
      <c r="B494" s="292"/>
      <c r="C494" s="292"/>
      <c r="E494" s="202"/>
      <c r="F494" s="202"/>
    </row>
    <row r="495" spans="1:7" ht="21" customHeight="1">
      <c r="A495" s="291"/>
      <c r="B495" s="292"/>
      <c r="C495" s="292"/>
      <c r="E495" s="202"/>
      <c r="F495" s="202"/>
    </row>
    <row r="496" spans="1:7" ht="21" customHeight="1">
      <c r="A496" s="291"/>
      <c r="B496" s="292"/>
      <c r="C496" s="292"/>
      <c r="E496" s="202"/>
      <c r="F496" s="202"/>
    </row>
    <row r="497" spans="1:6" ht="21" customHeight="1">
      <c r="A497" s="291"/>
      <c r="B497" s="292"/>
      <c r="C497" s="292"/>
      <c r="E497" s="202"/>
      <c r="F497" s="202"/>
    </row>
    <row r="498" spans="1:6" ht="21" customHeight="1">
      <c r="A498" s="291"/>
      <c r="B498" s="292"/>
      <c r="C498" s="292"/>
      <c r="E498" s="202"/>
      <c r="F498" s="202"/>
    </row>
    <row r="499" spans="1:6" ht="21" customHeight="1">
      <c r="A499" s="291"/>
      <c r="B499" s="292"/>
      <c r="C499" s="292"/>
      <c r="E499" s="202"/>
      <c r="F499" s="202"/>
    </row>
    <row r="500" spans="1:6" ht="21" customHeight="1">
      <c r="A500" s="291"/>
      <c r="B500" s="292"/>
      <c r="C500" s="292"/>
      <c r="E500" s="202"/>
      <c r="F500" s="202"/>
    </row>
    <row r="501" spans="1:6" ht="21" customHeight="1">
      <c r="A501" s="291"/>
      <c r="B501" s="292"/>
      <c r="C501" s="292"/>
      <c r="E501" s="202"/>
      <c r="F501" s="202"/>
    </row>
    <row r="502" spans="1:6" ht="21" customHeight="1">
      <c r="A502" s="291"/>
      <c r="B502" s="292"/>
      <c r="C502" s="292"/>
      <c r="E502" s="202"/>
      <c r="F502" s="202"/>
    </row>
    <row r="503" spans="1:6" ht="21" customHeight="1">
      <c r="B503" s="292"/>
      <c r="C503" s="292"/>
      <c r="E503" s="202"/>
      <c r="F503" s="202"/>
    </row>
    <row r="504" spans="1:6" ht="21" customHeight="1">
      <c r="B504" s="292"/>
      <c r="C504" s="292"/>
      <c r="E504" s="202"/>
      <c r="F504" s="202"/>
    </row>
    <row r="505" spans="1:6" ht="21" customHeight="1">
      <c r="B505" s="292"/>
      <c r="C505" s="292"/>
      <c r="E505" s="202"/>
      <c r="F505" s="202"/>
    </row>
    <row r="506" spans="1:6" ht="21" customHeight="1">
      <c r="B506" s="292"/>
      <c r="C506" s="292"/>
      <c r="E506" s="202"/>
      <c r="F506" s="202"/>
    </row>
    <row r="507" spans="1:6" ht="21" customHeight="1">
      <c r="B507" s="292"/>
      <c r="C507" s="292"/>
      <c r="E507" s="202"/>
      <c r="F507" s="202"/>
    </row>
    <row r="508" spans="1:6" ht="21" customHeight="1">
      <c r="B508" s="292"/>
      <c r="C508" s="292"/>
      <c r="E508" s="202"/>
      <c r="F508" s="202"/>
    </row>
    <row r="509" spans="1:6" ht="21" customHeight="1">
      <c r="B509" s="292"/>
      <c r="C509" s="292"/>
      <c r="E509" s="202"/>
      <c r="F509" s="202"/>
    </row>
    <row r="510" spans="1:6" ht="21" customHeight="1">
      <c r="B510" s="292"/>
      <c r="C510" s="292"/>
      <c r="E510" s="202"/>
      <c r="F510" s="202"/>
    </row>
    <row r="511" spans="1:6" ht="21" customHeight="1">
      <c r="B511" s="292"/>
      <c r="C511" s="292"/>
      <c r="E511" s="202"/>
      <c r="F511" s="202"/>
    </row>
    <row r="512" spans="1:6" ht="21" customHeight="1">
      <c r="B512" s="292"/>
      <c r="C512" s="292"/>
      <c r="E512" s="202"/>
      <c r="F512" s="202"/>
    </row>
    <row r="513" spans="2:6" ht="21" customHeight="1">
      <c r="B513" s="292"/>
      <c r="C513" s="292"/>
      <c r="E513" s="202"/>
      <c r="F513" s="202"/>
    </row>
    <row r="514" spans="2:6" ht="21" customHeight="1">
      <c r="B514" s="292"/>
      <c r="C514" s="292"/>
      <c r="E514" s="202"/>
      <c r="F514" s="202"/>
    </row>
    <row r="515" spans="2:6" ht="21" customHeight="1">
      <c r="B515" s="292"/>
      <c r="C515" s="292"/>
      <c r="E515" s="202"/>
      <c r="F515" s="202"/>
    </row>
    <row r="516" spans="2:6" ht="21" customHeight="1">
      <c r="B516" s="292"/>
      <c r="C516" s="292"/>
      <c r="E516" s="202"/>
      <c r="F516" s="202"/>
    </row>
    <row r="517" spans="2:6" ht="21" customHeight="1">
      <c r="B517" s="292"/>
      <c r="C517" s="292"/>
      <c r="E517" s="202"/>
      <c r="F517" s="202"/>
    </row>
    <row r="518" spans="2:6" ht="21" customHeight="1">
      <c r="B518" s="292"/>
      <c r="C518" s="292"/>
      <c r="E518" s="202"/>
      <c r="F518" s="202"/>
    </row>
    <row r="519" spans="2:6" ht="21" customHeight="1">
      <c r="B519" s="292"/>
      <c r="C519" s="292"/>
      <c r="E519" s="202"/>
      <c r="F519" s="202"/>
    </row>
    <row r="520" spans="2:6" ht="21" customHeight="1">
      <c r="B520" s="292"/>
      <c r="C520" s="292"/>
      <c r="E520" s="202"/>
      <c r="F520" s="202"/>
    </row>
    <row r="521" spans="2:6" ht="21" customHeight="1">
      <c r="B521" s="292"/>
      <c r="C521" s="292"/>
      <c r="E521" s="202"/>
      <c r="F521" s="202"/>
    </row>
    <row r="522" spans="2:6" ht="21" customHeight="1">
      <c r="B522" s="292"/>
      <c r="C522" s="292"/>
      <c r="E522" s="202"/>
      <c r="F522" s="202"/>
    </row>
    <row r="523" spans="2:6" ht="21" customHeight="1">
      <c r="B523" s="292"/>
      <c r="C523" s="292"/>
      <c r="E523" s="202"/>
      <c r="F523" s="202"/>
    </row>
    <row r="524" spans="2:6" ht="21" customHeight="1">
      <c r="B524" s="292"/>
      <c r="C524" s="292"/>
      <c r="E524" s="202"/>
      <c r="F524" s="202"/>
    </row>
    <row r="525" spans="2:6" ht="21" customHeight="1">
      <c r="B525" s="292"/>
      <c r="C525" s="292"/>
      <c r="E525" s="202"/>
      <c r="F525" s="202"/>
    </row>
    <row r="526" spans="2:6" ht="21" customHeight="1">
      <c r="B526" s="292"/>
      <c r="C526" s="292"/>
      <c r="E526" s="202"/>
      <c r="F526" s="202"/>
    </row>
    <row r="527" spans="2:6" ht="21" customHeight="1">
      <c r="B527" s="292"/>
      <c r="C527" s="292"/>
      <c r="E527" s="202"/>
      <c r="F527" s="202"/>
    </row>
    <row r="528" spans="2:6" ht="21" customHeight="1">
      <c r="B528" s="292"/>
      <c r="C528" s="292"/>
      <c r="E528" s="202"/>
      <c r="F528" s="202"/>
    </row>
    <row r="529" spans="2:6" ht="21" customHeight="1">
      <c r="B529" s="292"/>
      <c r="C529" s="292"/>
      <c r="E529" s="202"/>
      <c r="F529" s="202"/>
    </row>
    <row r="530" spans="2:6" ht="21" customHeight="1">
      <c r="B530" s="292"/>
      <c r="C530" s="292"/>
      <c r="E530" s="202"/>
      <c r="F530" s="202"/>
    </row>
    <row r="531" spans="2:6" ht="21" customHeight="1">
      <c r="B531" s="292"/>
      <c r="C531" s="292"/>
      <c r="E531" s="202"/>
    </row>
    <row r="532" spans="2:6" ht="21" customHeight="1">
      <c r="B532" s="292"/>
      <c r="C532" s="292"/>
      <c r="E532" s="202"/>
    </row>
    <row r="533" spans="2:6" ht="21" customHeight="1">
      <c r="B533" s="292"/>
      <c r="C533" s="292"/>
      <c r="E533" s="202"/>
    </row>
    <row r="534" spans="2:6" ht="21" customHeight="1">
      <c r="B534" s="292"/>
      <c r="C534" s="292"/>
      <c r="E534" s="202"/>
    </row>
    <row r="535" spans="2:6" ht="21" customHeight="1">
      <c r="B535" s="292"/>
      <c r="C535" s="292"/>
      <c r="E535" s="202"/>
    </row>
  </sheetData>
  <sheetProtection algorithmName="SHA-512" hashValue="Z74WPOPLucymAkdCoUN2GgrXrUsDff73RxfLrIJ9Ry8WvXW8FZDFpOmiB30euXW279C01LTox7SmDcqgCPeBKw==" saltValue="88JujObYFT+ji+/nU3+oZw==" spinCount="100000" sheet="1" objects="1" scenarios="1"/>
  <mergeCells count="12">
    <mergeCell ref="B279:D279"/>
    <mergeCell ref="A1:G1"/>
    <mergeCell ref="A2:G2"/>
    <mergeCell ref="A3:G3"/>
    <mergeCell ref="A4:D5"/>
    <mergeCell ref="E4:G4"/>
    <mergeCell ref="A6:D6"/>
    <mergeCell ref="A7:D7"/>
    <mergeCell ref="A14:D14"/>
    <mergeCell ref="A62:D62"/>
    <mergeCell ref="A81:D81"/>
    <mergeCell ref="B277:D277"/>
  </mergeCells>
  <phoneticPr fontId="1" type="noConversion"/>
  <pageMargins left="0.47" right="0.26" top="0.31496062992125984" bottom="0.19685039370078741" header="0.19685039370078741" footer="0.15748031496062992"/>
  <pageSetup paperSize="9" scale="68" fitToHeight="0" orientation="portrait" r:id="rId1"/>
  <headerFooter alignWithMargins="0">
    <oddHeader>&amp;R
全&amp;N頁第&amp;P頁
單位：新臺幣元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具名範圍</vt:lpstr>
      </vt:variant>
      <vt:variant>
        <vt:i4>6</vt:i4>
      </vt:variant>
    </vt:vector>
  </HeadingPairs>
  <TitlesOfParts>
    <vt:vector size="14" baseType="lpstr">
      <vt:lpstr>平衡表</vt:lpstr>
      <vt:lpstr>收支餘絀表</vt:lpstr>
      <vt:lpstr>現金流量表</vt:lpstr>
      <vt:lpstr>現金收支概況表</vt:lpstr>
      <vt:lpstr>固定資產無形資產變動表</vt:lpstr>
      <vt:lpstr>收入明細</vt:lpstr>
      <vt:lpstr>支出明細表</vt:lpstr>
      <vt:lpstr>各科目明細表</vt:lpstr>
      <vt:lpstr>各科目明細表!Print_Area</vt:lpstr>
      <vt:lpstr>固定資產無形資產變動表!Print_Area</vt:lpstr>
      <vt:lpstr>支出明細表!Print_Titles</vt:lpstr>
      <vt:lpstr>各科目明細表!Print_Titles</vt:lpstr>
      <vt:lpstr>收入明細!Print_Titles</vt:lpstr>
      <vt:lpstr>固定資產無形資產變動表!Print_Titles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黃淑韻</cp:lastModifiedBy>
  <cp:lastPrinted>2022-11-17T08:21:37Z</cp:lastPrinted>
  <dcterms:created xsi:type="dcterms:W3CDTF">2018-09-12T08:16:57Z</dcterms:created>
  <dcterms:modified xsi:type="dcterms:W3CDTF">2025-08-11T03:49:41Z</dcterms:modified>
</cp:coreProperties>
</file>