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R421\決算\111決算\公告學校網站\"/>
    </mc:Choice>
  </mc:AlternateContent>
  <xr:revisionPtr revIDLastSave="0" documentId="13_ncr:1_{0AC7EFCE-006C-4DAA-99F9-954FA9A65EB0}" xr6:coauthVersionLast="36" xr6:coauthVersionMax="47" xr10:uidLastSave="{00000000-0000-0000-0000-000000000000}"/>
  <bookViews>
    <workbookView xWindow="-120" yWindow="-120" windowWidth="20730" windowHeight="11160" tabRatio="754" xr2:uid="{00000000-000D-0000-FFFF-FFFF00000000}"/>
  </bookViews>
  <sheets>
    <sheet name="平衡表" sheetId="1" r:id="rId1"/>
    <sheet name="收支餘絀表" sheetId="2" r:id="rId2"/>
    <sheet name="現金流量表" sheetId="7" r:id="rId3"/>
    <sheet name="現金收支概況表" sheetId="6" r:id="rId4"/>
    <sheet name="固定資產無形資產變動表" sheetId="3" r:id="rId5"/>
    <sheet name="收入明細" sheetId="4" r:id="rId6"/>
    <sheet name="支出明細表" sheetId="5" r:id="rId7"/>
  </sheets>
  <definedNames>
    <definedName name="_xlnm.Print_Area" localSheetId="4">固定資產無形資產變動表!$A$1:$H$92</definedName>
    <definedName name="_xlnm.Print_Titles" localSheetId="6">支出明細表!$1:$5</definedName>
    <definedName name="_xlnm.Print_Titles" localSheetId="5">收入明細!$1:$5</definedName>
    <definedName name="_xlnm.Print_Titles" localSheetId="4">固定資產無形資產變動表!$1:$4</definedName>
  </definedNames>
  <calcPr calcId="191029"/>
</workbook>
</file>

<file path=xl/calcChain.xml><?xml version="1.0" encoding="utf-8"?>
<calcChain xmlns="http://schemas.openxmlformats.org/spreadsheetml/2006/main">
  <c r="G92" i="3" l="1"/>
  <c r="F92" i="3"/>
  <c r="E92" i="3"/>
  <c r="D92" i="3"/>
  <c r="F33" i="5" l="1"/>
  <c r="F10" i="5" l="1"/>
  <c r="F19" i="6"/>
  <c r="D19" i="6"/>
  <c r="D14" i="6"/>
  <c r="H30" i="3" l="1"/>
  <c r="H31" i="3"/>
  <c r="H32" i="3"/>
  <c r="C8" i="3"/>
  <c r="G86" i="3" l="1"/>
  <c r="F86" i="3"/>
  <c r="E86" i="3"/>
  <c r="C86" i="3"/>
  <c r="D86" i="3"/>
  <c r="H90" i="3"/>
  <c r="H89" i="3"/>
  <c r="H49" i="3"/>
  <c r="E40" i="6"/>
  <c r="E36" i="6"/>
  <c r="E28" i="6"/>
  <c r="E15" i="6"/>
  <c r="E29" i="6" s="1"/>
  <c r="E37" i="6" s="1"/>
  <c r="E41" i="6" s="1"/>
  <c r="D33" i="7"/>
  <c r="D34" i="7" s="1"/>
  <c r="D36" i="7" s="1"/>
  <c r="D26" i="7"/>
  <c r="D8" i="7"/>
  <c r="D14" i="7" s="1"/>
  <c r="D17" i="7" s="1"/>
  <c r="D25" i="2"/>
  <c r="A25" i="2"/>
  <c r="H86" i="3" l="1"/>
  <c r="C36" i="5"/>
  <c r="C34" i="5" s="1"/>
  <c r="D25" i="5"/>
  <c r="D19" i="4" l="1"/>
  <c r="D12" i="4"/>
  <c r="D56" i="3"/>
  <c r="C25" i="3"/>
  <c r="C55" i="3"/>
  <c r="C56" i="3"/>
  <c r="C61" i="3"/>
  <c r="C82" i="3"/>
  <c r="C81" i="3" s="1"/>
  <c r="D9" i="2"/>
  <c r="A13" i="2"/>
  <c r="A6" i="2"/>
  <c r="A22" i="2" s="1"/>
  <c r="A26" i="2" s="1"/>
  <c r="B13" i="1"/>
  <c r="C42" i="1"/>
  <c r="C41" i="1"/>
  <c r="C40" i="1" s="1"/>
  <c r="C37" i="1"/>
  <c r="C33" i="1"/>
  <c r="C29" i="1"/>
  <c r="C28" i="1"/>
  <c r="C24" i="1"/>
  <c r="C17" i="1"/>
  <c r="C13" i="1"/>
  <c r="C8" i="1"/>
  <c r="C7" i="3" l="1"/>
  <c r="C36" i="1"/>
  <c r="C44" i="1" s="1"/>
  <c r="C27" i="1"/>
  <c r="G64" i="3"/>
  <c r="F64" i="3"/>
  <c r="D64" i="3"/>
  <c r="H78" i="3" l="1"/>
  <c r="C26" i="5"/>
  <c r="E20" i="4"/>
  <c r="D25" i="3" l="1"/>
  <c r="E33" i="5"/>
  <c r="D26" i="5"/>
  <c r="C18" i="4"/>
  <c r="C14" i="4"/>
  <c r="F10" i="6"/>
  <c r="E20" i="2"/>
  <c r="F20" i="2" s="1"/>
  <c r="F41" i="6" l="1"/>
  <c r="F40" i="6"/>
  <c r="F39" i="6"/>
  <c r="F37" i="6"/>
  <c r="F36" i="6"/>
  <c r="F35" i="6"/>
  <c r="F34" i="6"/>
  <c r="F33" i="6"/>
  <c r="F26" i="6"/>
  <c r="F25" i="6"/>
  <c r="F24" i="6"/>
  <c r="F23" i="6"/>
  <c r="F22" i="6"/>
  <c r="C33" i="7" l="1"/>
  <c r="C26" i="7"/>
  <c r="B33" i="1"/>
  <c r="B17" i="1"/>
  <c r="D15" i="1"/>
  <c r="E15" i="1" s="1"/>
  <c r="E7" i="5" l="1"/>
  <c r="E8" i="5"/>
  <c r="E9" i="5"/>
  <c r="E10" i="5"/>
  <c r="E11" i="5"/>
  <c r="E13" i="5"/>
  <c r="E14" i="5"/>
  <c r="E15" i="5"/>
  <c r="E16" i="5"/>
  <c r="E17" i="5"/>
  <c r="E19" i="5"/>
  <c r="E20" i="5"/>
  <c r="E21" i="5"/>
  <c r="E22" i="5"/>
  <c r="E23" i="5"/>
  <c r="E24" i="5"/>
  <c r="E26" i="5"/>
  <c r="E27" i="5"/>
  <c r="E28" i="5"/>
  <c r="E29" i="5"/>
  <c r="E30" i="5"/>
  <c r="E31" i="5"/>
  <c r="E32" i="5"/>
  <c r="E35" i="5"/>
  <c r="E36" i="5"/>
  <c r="E23" i="2" l="1"/>
  <c r="F23" i="2" s="1"/>
  <c r="C36" i="6" l="1"/>
  <c r="C8" i="7"/>
  <c r="C14" i="7" s="1"/>
  <c r="B42" i="1"/>
  <c r="B24" i="1"/>
  <c r="D23" i="1"/>
  <c r="E23" i="1" s="1"/>
  <c r="G81" i="3" l="1"/>
  <c r="F81" i="3"/>
  <c r="E81" i="3"/>
  <c r="D81" i="3"/>
  <c r="H87" i="3"/>
  <c r="H88" i="3"/>
  <c r="H91" i="3"/>
  <c r="H76" i="3" l="1"/>
  <c r="G25" i="3" l="1"/>
  <c r="E25" i="3"/>
  <c r="H25" i="3" s="1"/>
  <c r="H54" i="3"/>
  <c r="G8" i="3"/>
  <c r="E8" i="3"/>
  <c r="G61" i="3"/>
  <c r="E61" i="3"/>
  <c r="H77" i="3"/>
  <c r="F8" i="3" l="1"/>
  <c r="H24" i="3"/>
  <c r="H23" i="3"/>
  <c r="D61" i="3" l="1"/>
  <c r="D8" i="3"/>
  <c r="H8" i="3" s="1"/>
  <c r="F32" i="6" l="1"/>
  <c r="F30" i="6"/>
  <c r="F29" i="6"/>
  <c r="F28" i="6"/>
  <c r="F21" i="6"/>
  <c r="F20" i="6"/>
  <c r="F18" i="6"/>
  <c r="F13" i="6"/>
  <c r="F17" i="6"/>
  <c r="F14" i="6"/>
  <c r="F12" i="6"/>
  <c r="F11" i="6"/>
  <c r="F9" i="6"/>
  <c r="F8" i="6"/>
  <c r="F7" i="6"/>
  <c r="F6" i="6"/>
  <c r="E19" i="2" l="1"/>
  <c r="F19" i="2" s="1"/>
  <c r="E17" i="2"/>
  <c r="F17" i="2" s="1"/>
  <c r="E9" i="2"/>
  <c r="F9" i="2" s="1"/>
  <c r="E8" i="2"/>
  <c r="F8" i="2" s="1"/>
  <c r="C13" i="4" l="1"/>
  <c r="E10" i="2" s="1"/>
  <c r="F10" i="2" s="1"/>
  <c r="D13" i="4"/>
  <c r="E15" i="4"/>
  <c r="F15" i="4" s="1"/>
  <c r="F25" i="3" l="1"/>
  <c r="C5" i="3" s="1"/>
  <c r="C92" i="3" s="1"/>
  <c r="E7" i="3"/>
  <c r="E18" i="2" l="1"/>
  <c r="F18" i="2" s="1"/>
  <c r="F7" i="3" l="1"/>
  <c r="F61" i="3" l="1"/>
  <c r="C28" i="6"/>
  <c r="D34" i="5"/>
  <c r="F35" i="5"/>
  <c r="D18" i="5"/>
  <c r="D6" i="5"/>
  <c r="C6" i="4"/>
  <c r="E7" i="2" s="1"/>
  <c r="F7" i="2" s="1"/>
  <c r="C40" i="6"/>
  <c r="C25" i="5"/>
  <c r="C6" i="5"/>
  <c r="C10" i="4"/>
  <c r="E34" i="5" l="1"/>
  <c r="E25" i="5"/>
  <c r="E21" i="2"/>
  <c r="F21" i="2" s="1"/>
  <c r="E14" i="2"/>
  <c r="F14" i="2" s="1"/>
  <c r="C15" i="6"/>
  <c r="D35" i="6" l="1"/>
  <c r="D23" i="6"/>
  <c r="D33" i="6"/>
  <c r="D10" i="6"/>
  <c r="D6" i="6"/>
  <c r="D39" i="6"/>
  <c r="D40" i="6" s="1"/>
  <c r="D34" i="6"/>
  <c r="D24" i="6"/>
  <c r="D32" i="6"/>
  <c r="D22" i="6"/>
  <c r="D7" i="6"/>
  <c r="D21" i="6"/>
  <c r="D15" i="6"/>
  <c r="D13" i="6"/>
  <c r="D18" i="6"/>
  <c r="D12" i="6"/>
  <c r="D26" i="6"/>
  <c r="D17" i="6"/>
  <c r="D11" i="6"/>
  <c r="D25" i="6"/>
  <c r="D9" i="6"/>
  <c r="D30" i="6"/>
  <c r="D20" i="6"/>
  <c r="D8" i="6"/>
  <c r="D43" i="1" l="1"/>
  <c r="E25" i="2" l="1"/>
  <c r="F25" i="2" s="1"/>
  <c r="E43" i="1"/>
  <c r="F15" i="6" l="1"/>
  <c r="C17" i="7"/>
  <c r="C34" i="7" s="1"/>
  <c r="C29" i="6"/>
  <c r="D29" i="6" s="1"/>
  <c r="D42" i="1"/>
  <c r="E42" i="1" s="1"/>
  <c r="E24" i="2" l="1"/>
  <c r="F24" i="2" s="1"/>
  <c r="D9" i="1" l="1"/>
  <c r="E9" i="1" s="1"/>
  <c r="D10" i="1"/>
  <c r="E10" i="1" s="1"/>
  <c r="D11" i="1"/>
  <c r="E11" i="1" s="1"/>
  <c r="D12" i="1"/>
  <c r="E12" i="1" s="1"/>
  <c r="D14" i="1"/>
  <c r="E14" i="1" s="1"/>
  <c r="D16" i="1"/>
  <c r="E16" i="1" s="1"/>
  <c r="D18" i="1"/>
  <c r="D19" i="1"/>
  <c r="D20" i="1"/>
  <c r="D21" i="1"/>
  <c r="D22" i="1"/>
  <c r="D25" i="1"/>
  <c r="E25" i="1" s="1"/>
  <c r="D26" i="1"/>
  <c r="E26" i="1" s="1"/>
  <c r="D30" i="1"/>
  <c r="E30" i="1" s="1"/>
  <c r="D31" i="1"/>
  <c r="E31" i="1" s="1"/>
  <c r="D32" i="1"/>
  <c r="E32" i="1" s="1"/>
  <c r="D34" i="1"/>
  <c r="E34" i="1" s="1"/>
  <c r="D35" i="1"/>
  <c r="E35" i="1" s="1"/>
  <c r="D38" i="1"/>
  <c r="E38" i="1" s="1"/>
  <c r="D39" i="1"/>
  <c r="E39" i="1" s="1"/>
  <c r="B37" i="1"/>
  <c r="B8" i="1"/>
  <c r="D8" i="1" s="1"/>
  <c r="E8" i="1" s="1"/>
  <c r="B27" i="1" l="1"/>
  <c r="D17" i="1"/>
  <c r="E17" i="1" s="1"/>
  <c r="D13" i="1"/>
  <c r="E13" i="1" s="1"/>
  <c r="D37" i="1"/>
  <c r="E37" i="1" s="1"/>
  <c r="E7" i="4" l="1"/>
  <c r="E8" i="4"/>
  <c r="E9" i="4"/>
  <c r="H17" i="3" l="1"/>
  <c r="H6" i="3" l="1"/>
  <c r="H69" i="3"/>
  <c r="H68" i="3"/>
  <c r="H28" i="3"/>
  <c r="B36" i="1" l="1"/>
  <c r="D41" i="1"/>
  <c r="E41" i="1" s="1"/>
  <c r="C36" i="7"/>
  <c r="E18" i="1"/>
  <c r="E19" i="1"/>
  <c r="E20" i="1"/>
  <c r="E21" i="1"/>
  <c r="E22" i="1"/>
  <c r="B29" i="1" l="1"/>
  <c r="D29" i="1" l="1"/>
  <c r="E29" i="1" s="1"/>
  <c r="D28" i="6"/>
  <c r="C37" i="6"/>
  <c r="D36" i="6"/>
  <c r="F16" i="5"/>
  <c r="D37" i="6" l="1"/>
  <c r="C41" i="6"/>
  <c r="D41" i="6" s="1"/>
  <c r="F9" i="5"/>
  <c r="F36" i="5"/>
  <c r="F32" i="5"/>
  <c r="F31" i="5"/>
  <c r="F30" i="5"/>
  <c r="F29" i="5"/>
  <c r="F28" i="5"/>
  <c r="F27" i="5"/>
  <c r="F24" i="5"/>
  <c r="F23" i="5"/>
  <c r="F22" i="5"/>
  <c r="F21" i="5"/>
  <c r="F20" i="5"/>
  <c r="F19" i="5"/>
  <c r="C18" i="5"/>
  <c r="F17" i="5"/>
  <c r="F15" i="5"/>
  <c r="F14" i="5"/>
  <c r="F13" i="5"/>
  <c r="D12" i="5"/>
  <c r="D37" i="5" s="1"/>
  <c r="C12" i="5"/>
  <c r="C37" i="5" s="1"/>
  <c r="F11" i="5"/>
  <c r="F8" i="5"/>
  <c r="F7" i="5"/>
  <c r="E16" i="2" l="1"/>
  <c r="F16" i="2" s="1"/>
  <c r="E18" i="5"/>
  <c r="E12" i="5"/>
  <c r="F25" i="5"/>
  <c r="F18" i="5"/>
  <c r="F26" i="5"/>
  <c r="F34" i="5"/>
  <c r="E6" i="5"/>
  <c r="F6" i="5" s="1"/>
  <c r="C19" i="4"/>
  <c r="E12" i="2" s="1"/>
  <c r="F12" i="2" s="1"/>
  <c r="F20" i="4"/>
  <c r="F19" i="4" s="1"/>
  <c r="E18" i="4"/>
  <c r="F18" i="4" s="1"/>
  <c r="E17" i="4"/>
  <c r="F17" i="4" s="1"/>
  <c r="D16" i="4"/>
  <c r="C16" i="4"/>
  <c r="E14" i="4"/>
  <c r="F14" i="4" s="1"/>
  <c r="F13" i="4" s="1"/>
  <c r="E12" i="4"/>
  <c r="F12" i="4" s="1"/>
  <c r="E11" i="4"/>
  <c r="F11" i="4" s="1"/>
  <c r="D10" i="4"/>
  <c r="F8" i="4"/>
  <c r="F7" i="4"/>
  <c r="D6" i="4"/>
  <c r="E37" i="5" l="1"/>
  <c r="F37" i="5" s="1"/>
  <c r="D13" i="2"/>
  <c r="E15" i="2"/>
  <c r="F15" i="2" s="1"/>
  <c r="D6" i="2"/>
  <c r="E11" i="2"/>
  <c r="F11" i="2" s="1"/>
  <c r="D38" i="5"/>
  <c r="E6" i="4"/>
  <c r="F6" i="4" s="1"/>
  <c r="E19" i="4"/>
  <c r="F12" i="5"/>
  <c r="D21" i="4"/>
  <c r="E13" i="4"/>
  <c r="E16" i="4"/>
  <c r="F16" i="4" s="1"/>
  <c r="E10" i="4"/>
  <c r="F10" i="4" s="1"/>
  <c r="C21" i="4"/>
  <c r="F9" i="4"/>
  <c r="H85" i="3"/>
  <c r="H81" i="3" s="1"/>
  <c r="H84" i="3"/>
  <c r="H83" i="3"/>
  <c r="H82" i="3"/>
  <c r="H80" i="3"/>
  <c r="H79" i="3"/>
  <c r="H75" i="3"/>
  <c r="H74" i="3"/>
  <c r="H73" i="3"/>
  <c r="H72" i="3"/>
  <c r="H71" i="3"/>
  <c r="H70" i="3"/>
  <c r="H67" i="3"/>
  <c r="H66" i="3"/>
  <c r="H65" i="3"/>
  <c r="H61" i="3"/>
  <c r="H63" i="3"/>
  <c r="H62" i="3"/>
  <c r="H60" i="3"/>
  <c r="H59" i="3"/>
  <c r="H58" i="3"/>
  <c r="H57" i="3"/>
  <c r="G56" i="3"/>
  <c r="G55" i="3" s="1"/>
  <c r="F56" i="3"/>
  <c r="F55" i="3" s="1"/>
  <c r="F5" i="3" s="1"/>
  <c r="E56" i="3"/>
  <c r="E55" i="3" s="1"/>
  <c r="D55" i="3"/>
  <c r="H53" i="3"/>
  <c r="H52" i="3"/>
  <c r="H51" i="3"/>
  <c r="H5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29" i="3"/>
  <c r="H27" i="3"/>
  <c r="H26" i="3"/>
  <c r="H11" i="3"/>
  <c r="H22" i="3"/>
  <c r="H21" i="3"/>
  <c r="H20" i="3"/>
  <c r="H19" i="3"/>
  <c r="H18" i="3"/>
  <c r="H16" i="3"/>
  <c r="H15" i="3"/>
  <c r="H14" i="3"/>
  <c r="H13" i="3"/>
  <c r="H12" i="3"/>
  <c r="H10" i="3"/>
  <c r="H9" i="3"/>
  <c r="D22" i="4" l="1"/>
  <c r="D22" i="2"/>
  <c r="D26" i="2" s="1"/>
  <c r="H56" i="3"/>
  <c r="H64" i="3"/>
  <c r="E5" i="3"/>
  <c r="D7" i="3"/>
  <c r="D5" i="3" s="1"/>
  <c r="G7" i="3"/>
  <c r="G5" i="3" s="1"/>
  <c r="E21" i="4"/>
  <c r="F21" i="4" s="1"/>
  <c r="C13" i="2"/>
  <c r="C38" i="5" s="1"/>
  <c r="C6" i="2"/>
  <c r="C22" i="4" s="1"/>
  <c r="E6" i="2" l="1"/>
  <c r="F6" i="2" s="1"/>
  <c r="E13" i="2"/>
  <c r="F13" i="2" s="1"/>
  <c r="H55" i="3"/>
  <c r="C22" i="2"/>
  <c r="C26" i="2" s="1"/>
  <c r="H7" i="3"/>
  <c r="H5" i="3" l="1"/>
  <c r="H92" i="3" s="1"/>
  <c r="E22" i="2"/>
  <c r="F22" i="2" s="1"/>
  <c r="E26" i="2"/>
  <c r="F26" i="2" s="1"/>
  <c r="D24" i="1"/>
  <c r="E24" i="1" s="1"/>
  <c r="D27" i="1" l="1"/>
  <c r="E27" i="1" s="1"/>
  <c r="D33" i="1"/>
  <c r="E33" i="1" s="1"/>
  <c r="B28" i="1"/>
  <c r="B44" i="1" s="1"/>
  <c r="D40" i="1"/>
  <c r="E40" i="1" s="1"/>
  <c r="D36" i="1"/>
  <c r="E36" i="1" s="1"/>
  <c r="D28" i="1" l="1"/>
  <c r="E28" i="1" s="1"/>
  <c r="D44" i="1"/>
  <c r="E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房佳樺</author>
  </authors>
  <commentList>
    <comment ref="D19" authorId="0" shapeId="0" xr:uid="{B459F28E-F37B-4EF0-9F49-7B05E7D97D5F}">
      <text>
        <r>
          <rPr>
            <b/>
            <sz val="9"/>
            <color indexed="81"/>
            <rFont val="細明體"/>
            <family val="3"/>
            <charset val="136"/>
          </rPr>
          <t>房佳樺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4E1672AA-3C6B-40A1-89A1-A31F8C12F0C7}">
      <text>
        <r>
          <rPr>
            <b/>
            <sz val="9"/>
            <color indexed="81"/>
            <rFont val="細明體"/>
            <family val="3"/>
            <charset val="136"/>
          </rPr>
          <t>房佳樺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<sst xmlns="http://schemas.openxmlformats.org/spreadsheetml/2006/main" count="376" uniqueCount="345">
  <si>
    <t>流動資產</t>
  </si>
  <si>
    <t>　現金</t>
  </si>
  <si>
    <t>　銀行存款</t>
  </si>
  <si>
    <t>　預付款項</t>
  </si>
  <si>
    <t>　特種基金</t>
  </si>
  <si>
    <t>固定資產</t>
  </si>
  <si>
    <t>　機械儀器及設備</t>
  </si>
  <si>
    <t>　圖書及博物</t>
  </si>
  <si>
    <t>　其他設備</t>
  </si>
  <si>
    <t>　存出保證金</t>
  </si>
  <si>
    <t>流動負債</t>
  </si>
  <si>
    <t>　應付款項</t>
  </si>
  <si>
    <t>　預收款項</t>
  </si>
  <si>
    <t>　代收款項</t>
  </si>
  <si>
    <t>　存入保證金</t>
  </si>
  <si>
    <t>　指定用途權益基金</t>
  </si>
  <si>
    <t>　未指定用途權益基金</t>
  </si>
  <si>
    <t>餘絀</t>
  </si>
  <si>
    <t>　累積餘絀</t>
  </si>
  <si>
    <t>比較增減</t>
    <phoneticPr fontId="1" type="noConversion"/>
  </si>
  <si>
    <t>(本)年07月31日決算數(1)</t>
    <phoneticPr fontId="1" type="noConversion"/>
  </si>
  <si>
    <t>(上)年07月31日決算數(2)</t>
    <phoneticPr fontId="1" type="noConversion"/>
  </si>
  <si>
    <t>其他資產</t>
    <phoneticPr fontId="1" type="noConversion"/>
  </si>
  <si>
    <t>負債</t>
    <phoneticPr fontId="1" type="noConversion"/>
  </si>
  <si>
    <t>其他負債</t>
    <phoneticPr fontId="1" type="noConversion"/>
  </si>
  <si>
    <t>上年度決算數</t>
  </si>
  <si>
    <t>各項收入</t>
  </si>
  <si>
    <t>　學雜費收入</t>
  </si>
  <si>
    <t>　其他教學活動收入</t>
  </si>
  <si>
    <t>　補助及捐贈收入</t>
  </si>
  <si>
    <t>　財務收入</t>
  </si>
  <si>
    <t>　其他收入</t>
  </si>
  <si>
    <t>各項支出</t>
  </si>
  <si>
    <t>　董事會支出</t>
  </si>
  <si>
    <t>　行政管理支出</t>
  </si>
  <si>
    <t>　教學研究及訓輔支出</t>
  </si>
  <si>
    <t>　獎助學金支出</t>
  </si>
  <si>
    <t>　推廣教育支出</t>
  </si>
  <si>
    <t>　其他教學活動支出</t>
    <phoneticPr fontId="1" type="noConversion"/>
  </si>
  <si>
    <t>　其他支出</t>
  </si>
  <si>
    <t>科目</t>
    <phoneticPr fontId="1" type="noConversion"/>
  </si>
  <si>
    <t>比較增減</t>
    <phoneticPr fontId="1" type="noConversion"/>
  </si>
  <si>
    <t xml:space="preserve">  金額                (3)=(2)-(1)</t>
    <phoneticPr fontId="1" type="noConversion"/>
  </si>
  <si>
    <t xml:space="preserve">   ％           (4)=(3)/(1)*100</t>
    <phoneticPr fontId="1" type="noConversion"/>
  </si>
  <si>
    <t>科  目  名 稱</t>
    <phoneticPr fontId="1" type="noConversion"/>
  </si>
  <si>
    <t>結存</t>
    <phoneticPr fontId="1" type="noConversion"/>
  </si>
  <si>
    <t>　　廣告設計科</t>
  </si>
  <si>
    <t>　　綜合高中部</t>
  </si>
  <si>
    <t>　　資處科</t>
  </si>
  <si>
    <t>　　教務處</t>
  </si>
  <si>
    <t>　　教導處</t>
  </si>
  <si>
    <t>　　學務處</t>
  </si>
  <si>
    <t>　　心理輔導室</t>
  </si>
  <si>
    <t>　　銅樂器</t>
  </si>
  <si>
    <t>　　實習處</t>
  </si>
  <si>
    <t>　　行政電腦組</t>
  </si>
  <si>
    <t>　　教官室</t>
  </si>
  <si>
    <t>　　中正社大</t>
  </si>
  <si>
    <t>　　總務處</t>
  </si>
  <si>
    <t>　　人事室</t>
  </si>
  <si>
    <t>　　會計室</t>
  </si>
  <si>
    <t>　　校長室</t>
  </si>
  <si>
    <t>　　董事會</t>
  </si>
  <si>
    <t>其他資產</t>
    <phoneticPr fontId="1" type="noConversion"/>
  </si>
  <si>
    <t>固定資產及無形資產合計</t>
  </si>
  <si>
    <t>預算數</t>
  </si>
  <si>
    <t>實際數</t>
  </si>
  <si>
    <t>差異</t>
  </si>
  <si>
    <t>％</t>
  </si>
  <si>
    <t>學雜費收入</t>
    <phoneticPr fontId="3" type="noConversion"/>
  </si>
  <si>
    <t>推廣教育及其他教學活動收入</t>
    <phoneticPr fontId="3" type="noConversion"/>
  </si>
  <si>
    <t>補助及受贈收入</t>
    <phoneticPr fontId="3" type="noConversion"/>
  </si>
  <si>
    <t>財務收入</t>
  </si>
  <si>
    <t>其他收入</t>
  </si>
  <si>
    <t>科目</t>
    <phoneticPr fontId="3" type="noConversion"/>
  </si>
  <si>
    <t>比較</t>
  </si>
  <si>
    <t>備註</t>
  </si>
  <si>
    <t>差異</t>
    <phoneticPr fontId="3" type="noConversion"/>
  </si>
  <si>
    <t>％</t>
    <phoneticPr fontId="3" type="noConversion"/>
  </si>
  <si>
    <t>董事會支出</t>
  </si>
  <si>
    <t>行政管理支出</t>
  </si>
  <si>
    <t xml:space="preserve"> </t>
    <phoneticPr fontId="3" type="noConversion"/>
  </si>
  <si>
    <t>教學研究及訓輔支出</t>
  </si>
  <si>
    <t>推廣教育及其他教學支出</t>
    <phoneticPr fontId="1" type="noConversion"/>
  </si>
  <si>
    <t>其他支出</t>
  </si>
  <si>
    <t>(本)年度</t>
    <phoneticPr fontId="3" type="noConversion"/>
  </si>
  <si>
    <t>佔經常門          現金收入%</t>
    <phoneticPr fontId="3" type="noConversion"/>
  </si>
  <si>
    <t>(上)年度</t>
    <phoneticPr fontId="3" type="noConversion"/>
  </si>
  <si>
    <t>佔經常門          現金收入%</t>
  </si>
  <si>
    <t>經常門現金餘(絀)</t>
    <phoneticPr fontId="3" type="noConversion"/>
  </si>
  <si>
    <t>購置不動產現金支出</t>
    <phoneticPr fontId="3" type="noConversion"/>
  </si>
  <si>
    <t>本期現金餘(絀)</t>
    <phoneticPr fontId="3" type="noConversion"/>
  </si>
  <si>
    <t>(本)學年度</t>
    <phoneticPr fontId="1" type="noConversion"/>
  </si>
  <si>
    <t>(上)學年度</t>
    <phoneticPr fontId="1" type="noConversion"/>
  </si>
  <si>
    <t>營運活動現金流量</t>
    <phoneticPr fontId="1" type="noConversion"/>
  </si>
  <si>
    <t xml:space="preserve"> </t>
    <phoneticPr fontId="1" type="noConversion"/>
  </si>
  <si>
    <t>期初現金及銀行存款餘額</t>
  </si>
  <si>
    <t>期末現金及銀行存款餘額</t>
  </si>
  <si>
    <t>金額                       (3)=(1)-(2)</t>
    <phoneticPr fontId="1" type="noConversion"/>
  </si>
  <si>
    <t xml:space="preserve">  ％(4)=(3)/(2)*100</t>
    <phoneticPr fontId="1" type="noConversion"/>
  </si>
  <si>
    <t>　房屋及建築</t>
    <phoneticPr fontId="1" type="noConversion"/>
  </si>
  <si>
    <t>資產</t>
    <phoneticPr fontId="1" type="noConversion"/>
  </si>
  <si>
    <t>資產總計</t>
    <phoneticPr fontId="1" type="noConversion"/>
  </si>
  <si>
    <t>　應付退休金及離職金</t>
    <phoneticPr fontId="1" type="noConversion"/>
  </si>
  <si>
    <t>負債、權益基金及餘絀總計</t>
    <phoneticPr fontId="1" type="noConversion"/>
  </si>
  <si>
    <t>本期現金及銀行存款淨流入(出)</t>
    <phoneticPr fontId="1" type="noConversion"/>
  </si>
  <si>
    <t>購置動產、無形資產及其他資產現金支出</t>
    <phoneticPr fontId="3" type="noConversion"/>
  </si>
  <si>
    <t>扣減不動產支出前現金餘(絀)</t>
    <phoneticPr fontId="3" type="noConversion"/>
  </si>
  <si>
    <t>獎助學金支出</t>
    <phoneticPr fontId="1" type="noConversion"/>
  </si>
  <si>
    <t>權益基金</t>
    <phoneticPr fontId="1" type="noConversion"/>
  </si>
  <si>
    <t>權益其他項目</t>
    <phoneticPr fontId="1" type="noConversion"/>
  </si>
  <si>
    <t>權益基金及餘絀</t>
    <phoneticPr fontId="1" type="noConversion"/>
  </si>
  <si>
    <t xml:space="preserve">  金融商品未實現餘絀</t>
    <phoneticPr fontId="1" type="noConversion"/>
  </si>
  <si>
    <t>投資活動現金流量:</t>
    <phoneticPr fontId="1" type="noConversion"/>
  </si>
  <si>
    <t>本期餘絀</t>
    <phoneticPr fontId="1" type="noConversion"/>
  </si>
  <si>
    <t>其他綜合餘絀</t>
    <phoneticPr fontId="1" type="noConversion"/>
  </si>
  <si>
    <t>備供出售金融資產           未實現餘絀</t>
    <phoneticPr fontId="1" type="noConversion"/>
  </si>
  <si>
    <t>本期其他綜合餘絀</t>
    <phoneticPr fontId="1" type="noConversion"/>
  </si>
  <si>
    <t>本期綜合餘絀總額</t>
    <phoneticPr fontId="1" type="noConversion"/>
  </si>
  <si>
    <t xml:space="preserve"> </t>
    <phoneticPr fontId="1" type="noConversion"/>
  </si>
  <si>
    <t>(本)年度預算數
(1)</t>
    <phoneticPr fontId="1" type="noConversion"/>
  </si>
  <si>
    <t>(本)年度決算數
(2)</t>
    <phoneticPr fontId="1" type="noConversion"/>
  </si>
  <si>
    <t xml:space="preserve">  推廣教育收入</t>
    <phoneticPr fontId="1" type="noConversion"/>
  </si>
  <si>
    <t>建築物</t>
    <phoneticPr fontId="1" type="noConversion"/>
  </si>
  <si>
    <t>機械儀器及設備</t>
    <phoneticPr fontId="1" type="noConversion"/>
  </si>
  <si>
    <t xml:space="preserve"> 機械儀器設備</t>
    <phoneticPr fontId="1" type="noConversion"/>
  </si>
  <si>
    <t>實驗研究組</t>
    <phoneticPr fontId="1" type="noConversion"/>
  </si>
  <si>
    <t>　　</t>
    <phoneticPr fontId="1" type="noConversion"/>
  </si>
  <si>
    <t>機電科</t>
    <phoneticPr fontId="1" type="noConversion"/>
  </si>
  <si>
    <t>照顧服務科</t>
    <phoneticPr fontId="1" type="noConversion"/>
  </si>
  <si>
    <t>電子科</t>
    <phoneticPr fontId="1" type="noConversion"/>
  </si>
  <si>
    <t>電機科</t>
    <phoneticPr fontId="1" type="noConversion"/>
  </si>
  <si>
    <t>建築科</t>
    <phoneticPr fontId="1" type="noConversion"/>
  </si>
  <si>
    <t>建築製圖科</t>
    <phoneticPr fontId="1" type="noConversion"/>
  </si>
  <si>
    <t>汽車科</t>
    <phoneticPr fontId="1" type="noConversion"/>
  </si>
  <si>
    <t>資訊科</t>
    <phoneticPr fontId="1" type="noConversion"/>
  </si>
  <si>
    <t>觀光事業科</t>
    <phoneticPr fontId="1" type="noConversion"/>
  </si>
  <si>
    <t>廣告設計科</t>
    <phoneticPr fontId="1" type="noConversion"/>
  </si>
  <si>
    <t>綜合高中部</t>
    <phoneticPr fontId="1" type="noConversion"/>
  </si>
  <si>
    <t>資處科</t>
    <phoneticPr fontId="1" type="noConversion"/>
  </si>
  <si>
    <t>餐飲科</t>
    <phoneticPr fontId="1" type="noConversion"/>
  </si>
  <si>
    <t xml:space="preserve"> 雜項設備</t>
    <phoneticPr fontId="1" type="noConversion"/>
  </si>
  <si>
    <t>　　</t>
    <phoneticPr fontId="1" type="noConversion"/>
  </si>
  <si>
    <t xml:space="preserve">        </t>
    <phoneticPr fontId="1" type="noConversion"/>
  </si>
  <si>
    <t>照顧服務科</t>
    <phoneticPr fontId="1" type="noConversion"/>
  </si>
  <si>
    <t>廣告設計科</t>
    <phoneticPr fontId="1" type="noConversion"/>
  </si>
  <si>
    <t>教務處</t>
    <phoneticPr fontId="1" type="noConversion"/>
  </si>
  <si>
    <t>教導處</t>
    <phoneticPr fontId="1" type="noConversion"/>
  </si>
  <si>
    <t>學務處</t>
    <phoneticPr fontId="1" type="noConversion"/>
  </si>
  <si>
    <t>心理輔導室</t>
    <phoneticPr fontId="1" type="noConversion"/>
  </si>
  <si>
    <t>實習處</t>
    <phoneticPr fontId="1" type="noConversion"/>
  </si>
  <si>
    <t>行政電腦組</t>
    <phoneticPr fontId="1" type="noConversion"/>
  </si>
  <si>
    <t>教官室</t>
    <phoneticPr fontId="1" type="noConversion"/>
  </si>
  <si>
    <t>中正社大</t>
    <phoneticPr fontId="1" type="noConversion"/>
  </si>
  <si>
    <t>總務處</t>
    <phoneticPr fontId="1" type="noConversion"/>
  </si>
  <si>
    <t>人事室</t>
    <phoneticPr fontId="1" type="noConversion"/>
  </si>
  <si>
    <t>會計室</t>
    <phoneticPr fontId="1" type="noConversion"/>
  </si>
  <si>
    <t>校長室</t>
    <phoneticPr fontId="1" type="noConversion"/>
  </si>
  <si>
    <t>董事會</t>
    <phoneticPr fontId="1" type="noConversion"/>
  </si>
  <si>
    <t>圖書</t>
    <phoneticPr fontId="1" type="noConversion"/>
  </si>
  <si>
    <t>中文</t>
    <phoneticPr fontId="1" type="noConversion"/>
  </si>
  <si>
    <t>英文</t>
    <phoneticPr fontId="1" type="noConversion"/>
  </si>
  <si>
    <t>日文</t>
    <phoneticPr fontId="1" type="noConversion"/>
  </si>
  <si>
    <t>博物</t>
    <phoneticPr fontId="1" type="noConversion"/>
  </si>
  <si>
    <t xml:space="preserve"> 其他設備</t>
    <phoneticPr fontId="1" type="noConversion"/>
  </si>
  <si>
    <t xml:space="preserve"> 圖書及博物</t>
    <phoneticPr fontId="1" type="noConversion"/>
  </si>
  <si>
    <t xml:space="preserve"> 預付土地工程及設備款</t>
    <phoneticPr fontId="1" type="noConversion"/>
  </si>
  <si>
    <t>預付土地款</t>
    <phoneticPr fontId="1" type="noConversion"/>
  </si>
  <si>
    <t>運輸設備</t>
    <phoneticPr fontId="1" type="noConversion"/>
  </si>
  <si>
    <t>消防設備</t>
    <phoneticPr fontId="1" type="noConversion"/>
  </si>
  <si>
    <t>事務設備</t>
    <phoneticPr fontId="1" type="noConversion"/>
  </si>
  <si>
    <t>長期應收分期帳款-關係人</t>
    <phoneticPr fontId="1" type="noConversion"/>
  </si>
  <si>
    <t xml:space="preserve"> 存出保證金</t>
    <phoneticPr fontId="1" type="noConversion"/>
  </si>
  <si>
    <t>存出保證金(學校)</t>
    <phoneticPr fontId="1" type="noConversion"/>
  </si>
  <si>
    <t>存出保證金(社大)</t>
    <phoneticPr fontId="1" type="noConversion"/>
  </si>
  <si>
    <t>上年度止 
結存金額</t>
    <phoneticPr fontId="1" type="noConversion"/>
  </si>
  <si>
    <t>本年度購入
增加金額</t>
    <phoneticPr fontId="1" type="noConversion"/>
  </si>
  <si>
    <t xml:space="preserve">本年度
減少金額 </t>
    <phoneticPr fontId="1" type="noConversion"/>
  </si>
  <si>
    <t>本年度調撥
增加金額</t>
    <phoneticPr fontId="1" type="noConversion"/>
  </si>
  <si>
    <t>本年度調撥
減少金額</t>
    <phoneticPr fontId="1" type="noConversion"/>
  </si>
  <si>
    <t xml:space="preserve">備註  </t>
    <phoneticPr fontId="3" type="noConversion"/>
  </si>
  <si>
    <t>比較</t>
    <phoneticPr fontId="3" type="noConversion"/>
  </si>
  <si>
    <t>科目</t>
    <phoneticPr fontId="3" type="noConversion"/>
  </si>
  <si>
    <t>臺北市開南高級中等學校</t>
    <phoneticPr fontId="1" type="noConversion"/>
  </si>
  <si>
    <t xml:space="preserve">臺北市開南高級中等學校     </t>
    <phoneticPr fontId="1" type="noConversion"/>
  </si>
  <si>
    <t>臺北市開南高級中等學校</t>
    <phoneticPr fontId="3" type="noConversion"/>
  </si>
  <si>
    <t>退休撫卹費</t>
    <phoneticPr fontId="1" type="noConversion"/>
  </si>
  <si>
    <t>人事費</t>
    <phoneticPr fontId="1" type="noConversion"/>
  </si>
  <si>
    <t>業務費</t>
    <phoneticPr fontId="1" type="noConversion"/>
  </si>
  <si>
    <t>出席及交通費</t>
    <phoneticPr fontId="1" type="noConversion"/>
  </si>
  <si>
    <t>業務費</t>
    <phoneticPr fontId="3" type="noConversion"/>
  </si>
  <si>
    <t>維護費</t>
    <phoneticPr fontId="3" type="noConversion"/>
  </si>
  <si>
    <t>折舊及攤銷</t>
    <phoneticPr fontId="3" type="noConversion"/>
  </si>
  <si>
    <t>退休撫卹費</t>
    <phoneticPr fontId="1" type="noConversion"/>
  </si>
  <si>
    <t>推廣教育支出</t>
    <phoneticPr fontId="1" type="noConversion"/>
  </si>
  <si>
    <t xml:space="preserve"> 人事費</t>
    <phoneticPr fontId="1" type="noConversion"/>
  </si>
  <si>
    <t xml:space="preserve"> 業務費</t>
    <phoneticPr fontId="1" type="noConversion"/>
  </si>
  <si>
    <t xml:space="preserve"> 維護費</t>
    <phoneticPr fontId="3" type="noConversion"/>
  </si>
  <si>
    <t xml:space="preserve"> 退休撫卹費</t>
    <phoneticPr fontId="1" type="noConversion"/>
  </si>
  <si>
    <t xml:space="preserve"> 折舊及攤銷</t>
    <phoneticPr fontId="3" type="noConversion"/>
  </si>
  <si>
    <t>其他教學支出</t>
    <phoneticPr fontId="1" type="noConversion"/>
  </si>
  <si>
    <t>合計</t>
    <phoneticPr fontId="1" type="noConversion"/>
  </si>
  <si>
    <t>超額年金給付</t>
    <phoneticPr fontId="3" type="noConversion"/>
  </si>
  <si>
    <t>經常門現金收入</t>
    <phoneticPr fontId="3" type="noConversion"/>
  </si>
  <si>
    <t>其他教學活動收入</t>
    <phoneticPr fontId="3" type="noConversion"/>
  </si>
  <si>
    <t>項目</t>
    <phoneticPr fontId="3" type="noConversion"/>
  </si>
  <si>
    <t>學雜費收入</t>
    <phoneticPr fontId="1" type="noConversion"/>
  </si>
  <si>
    <t>推廣教育收入</t>
    <phoneticPr fontId="3" type="noConversion"/>
  </si>
  <si>
    <t>補助及受贈收入</t>
    <phoneticPr fontId="3" type="noConversion"/>
  </si>
  <si>
    <t>財務收入</t>
    <phoneticPr fontId="1" type="noConversion"/>
  </si>
  <si>
    <t>其他收入</t>
    <phoneticPr fontId="1" type="noConversion"/>
  </si>
  <si>
    <t>減:不產生現金流入之收入</t>
    <phoneticPr fontId="1" type="noConversion"/>
  </si>
  <si>
    <t>應收預收項目調整增(減)數</t>
    <phoneticPr fontId="3" type="noConversion"/>
  </si>
  <si>
    <t>利息股利調整數</t>
    <phoneticPr fontId="1" type="noConversion"/>
  </si>
  <si>
    <t xml:space="preserve">  經常門現金收入合計數</t>
    <phoneticPr fontId="3" type="noConversion"/>
  </si>
  <si>
    <t>經常門現金支出</t>
    <phoneticPr fontId="3" type="noConversion"/>
  </si>
  <si>
    <t>董事會支出</t>
    <phoneticPr fontId="1" type="noConversion"/>
  </si>
  <si>
    <t>行政管理支出</t>
    <phoneticPr fontId="1" type="noConversion"/>
  </si>
  <si>
    <t>教學研究及訓輔支出</t>
    <phoneticPr fontId="1" type="noConversion"/>
  </si>
  <si>
    <t>獎助學金支出</t>
    <phoneticPr fontId="1" type="noConversion"/>
  </si>
  <si>
    <t>推廣教育支出</t>
    <phoneticPr fontId="3" type="noConversion"/>
  </si>
  <si>
    <t>其他教學活動支出</t>
    <phoneticPr fontId="3" type="noConversion"/>
  </si>
  <si>
    <t>其他支出</t>
    <phoneticPr fontId="1" type="noConversion"/>
  </si>
  <si>
    <t>減:不產生現金流出之支出</t>
    <phoneticPr fontId="3" type="noConversion"/>
  </si>
  <si>
    <t>應付預付項目調整增(減)數</t>
    <phoneticPr fontId="3" type="noConversion"/>
  </si>
  <si>
    <t xml:space="preserve">  經常門現金支出合計數</t>
    <phoneticPr fontId="3" type="noConversion"/>
  </si>
  <si>
    <t>利息調整數</t>
    <phoneticPr fontId="3" type="noConversion"/>
  </si>
  <si>
    <t>機器儀器及設備</t>
    <phoneticPr fontId="3" type="noConversion"/>
  </si>
  <si>
    <t>圖書及博物</t>
    <phoneticPr fontId="3" type="noConversion"/>
  </si>
  <si>
    <t>其他設備</t>
    <phoneticPr fontId="3" type="noConversion"/>
  </si>
  <si>
    <t xml:space="preserve">  購置動產、無形資產及其他資產現金支出合計</t>
    <phoneticPr fontId="1" type="noConversion"/>
  </si>
  <si>
    <t>房屋及建築</t>
    <phoneticPr fontId="1" type="noConversion"/>
  </si>
  <si>
    <t xml:space="preserve">  購置不動產現金支出合計</t>
    <phoneticPr fontId="1" type="noConversion"/>
  </si>
  <si>
    <t>籌資活動現金流量</t>
    <phoneticPr fontId="1" type="noConversion"/>
  </si>
  <si>
    <t>本期餘(絀)</t>
    <phoneticPr fontId="1" type="noConversion"/>
  </si>
  <si>
    <t>利息股利之調整</t>
    <phoneticPr fontId="1" type="noConversion"/>
  </si>
  <si>
    <t>未計利息股利之本期餘(絀)</t>
    <phoneticPr fontId="1" type="noConversion"/>
  </si>
  <si>
    <t>調整項目</t>
    <phoneticPr fontId="1" type="noConversion"/>
  </si>
  <si>
    <t xml:space="preserve">  加:不產生現金流出之成本與費用</t>
    <phoneticPr fontId="1" type="noConversion"/>
  </si>
  <si>
    <t xml:space="preserve">  減:不產生現金流入之收入</t>
    <phoneticPr fontId="1" type="noConversion"/>
  </si>
  <si>
    <t xml:space="preserve">  流動資產調整項目淨(增)減數</t>
    <phoneticPr fontId="1" type="noConversion"/>
  </si>
  <si>
    <t xml:space="preserve">  流動負債調整項目淨增(減)數</t>
    <phoneticPr fontId="1" type="noConversion"/>
  </si>
  <si>
    <t>未計利息股利之現金流入(出)</t>
    <phoneticPr fontId="1" type="noConversion"/>
  </si>
  <si>
    <t>收取利息</t>
    <phoneticPr fontId="1" type="noConversion"/>
  </si>
  <si>
    <t>收取股利</t>
    <phoneticPr fontId="1" type="noConversion"/>
  </si>
  <si>
    <t>營運活動之現金流入(出)</t>
    <phoneticPr fontId="1" type="noConversion"/>
  </si>
  <si>
    <t>投資活動淨現金流入(出)</t>
    <phoneticPr fontId="1" type="noConversion"/>
  </si>
  <si>
    <t>減少流動金融資產及投資收現數</t>
    <phoneticPr fontId="1" type="noConversion"/>
  </si>
  <si>
    <t>收回存出保證金收現數</t>
    <phoneticPr fontId="1" type="noConversion"/>
  </si>
  <si>
    <t>減少或處分其他投資活動收現數</t>
    <phoneticPr fontId="1" type="noConversion"/>
  </si>
  <si>
    <t>減:增加不動產、房屋及設備付現數</t>
    <phoneticPr fontId="1" type="noConversion"/>
  </si>
  <si>
    <t>增加代收款項收現數</t>
    <phoneticPr fontId="1" type="noConversion"/>
  </si>
  <si>
    <t>收取存入保證金收現數</t>
    <phoneticPr fontId="1" type="noConversion"/>
  </si>
  <si>
    <t>減：減少代收款項付現數</t>
    <phoneticPr fontId="1" type="noConversion"/>
  </si>
  <si>
    <t xml:space="preserve">    退回存入保證金付現數</t>
    <phoneticPr fontId="1" type="noConversion"/>
  </si>
  <si>
    <t>籌資活動淨現金流入(出)</t>
    <phoneticPr fontId="1" type="noConversion"/>
  </si>
  <si>
    <t>出售資產現金收入</t>
    <phoneticPr fontId="3" type="noConversion"/>
  </si>
  <si>
    <t>合計</t>
    <phoneticPr fontId="1" type="noConversion"/>
  </si>
  <si>
    <t>其他收入</t>
    <phoneticPr fontId="1" type="noConversion"/>
  </si>
  <si>
    <t>投資收益</t>
    <phoneticPr fontId="1" type="noConversion"/>
  </si>
  <si>
    <t>利息收入</t>
    <phoneticPr fontId="1" type="noConversion"/>
  </si>
  <si>
    <t>補助收入</t>
    <phoneticPr fontId="1" type="noConversion"/>
  </si>
  <si>
    <t>社大學分費收入</t>
    <phoneticPr fontId="1" type="noConversion"/>
  </si>
  <si>
    <t>其他教學活動收入</t>
    <phoneticPr fontId="1" type="noConversion"/>
  </si>
  <si>
    <t>學費收入</t>
    <phoneticPr fontId="3" type="noConversion"/>
  </si>
  <si>
    <t>雜費收入</t>
    <phoneticPr fontId="3" type="noConversion"/>
  </si>
  <si>
    <t>實習費收入</t>
    <phoneticPr fontId="1" type="noConversion"/>
  </si>
  <si>
    <t>折舊及攤銷</t>
    <phoneticPr fontId="3" type="noConversion"/>
  </si>
  <si>
    <t>折舊及攤銷</t>
    <phoneticPr fontId="1" type="noConversion"/>
  </si>
  <si>
    <t>雜項支出</t>
    <phoneticPr fontId="3" type="noConversion"/>
  </si>
  <si>
    <t>減:增加流動金融資產及投資付現數</t>
    <phoneticPr fontId="1" type="noConversion"/>
  </si>
  <si>
    <t>捐贈收入</t>
    <phoneticPr fontId="1" type="noConversion"/>
  </si>
  <si>
    <t>平衡表</t>
    <phoneticPr fontId="1" type="noConversion"/>
  </si>
  <si>
    <t>收支餘絀計算表</t>
    <phoneticPr fontId="1" type="noConversion"/>
  </si>
  <si>
    <t xml:space="preserve">固定資產及無形資產變動表   </t>
    <phoneticPr fontId="1" type="noConversion"/>
  </si>
  <si>
    <t>收入明細表</t>
    <phoneticPr fontId="3" type="noConversion"/>
  </si>
  <si>
    <t>臺北市開南高級中等學校</t>
    <phoneticPr fontId="3" type="noConversion"/>
  </si>
  <si>
    <t>支出明細表</t>
    <phoneticPr fontId="3" type="noConversion"/>
  </si>
  <si>
    <t>現金收支概況表</t>
    <phoneticPr fontId="3" type="noConversion"/>
  </si>
  <si>
    <t>現金流量表</t>
    <phoneticPr fontId="1" type="noConversion"/>
  </si>
  <si>
    <t>項目</t>
    <phoneticPr fontId="1" type="noConversion"/>
  </si>
  <si>
    <t>臺北市開南高級中等學校</t>
    <phoneticPr fontId="1" type="noConversion"/>
  </si>
  <si>
    <t>出售股票投資收益及現金股利</t>
    <phoneticPr fontId="1" type="noConversion"/>
  </si>
  <si>
    <t xml:space="preserve"> 人事室</t>
    <phoneticPr fontId="1" type="noConversion"/>
  </si>
  <si>
    <t xml:space="preserve"> 會計室</t>
    <phoneticPr fontId="1" type="noConversion"/>
  </si>
  <si>
    <t xml:space="preserve"> 總務處</t>
    <phoneticPr fontId="1" type="noConversion"/>
  </si>
  <si>
    <t xml:space="preserve"> 實習處</t>
    <phoneticPr fontId="1" type="noConversion"/>
  </si>
  <si>
    <t xml:space="preserve"> 董事會</t>
    <phoneticPr fontId="1" type="noConversion"/>
  </si>
  <si>
    <t xml:space="preserve"> 校長室</t>
    <phoneticPr fontId="1" type="noConversion"/>
  </si>
  <si>
    <t xml:space="preserve"> 工友室</t>
    <phoneticPr fontId="1" type="noConversion"/>
  </si>
  <si>
    <t xml:space="preserve"> 活動中心</t>
    <phoneticPr fontId="1" type="noConversion"/>
  </si>
  <si>
    <t xml:space="preserve"> 合作社</t>
    <phoneticPr fontId="1" type="noConversion"/>
  </si>
  <si>
    <t xml:space="preserve"> 警衛室</t>
    <phoneticPr fontId="1" type="noConversion"/>
  </si>
  <si>
    <t xml:space="preserve"> 校友服務中心</t>
    <phoneticPr fontId="1" type="noConversion"/>
  </si>
  <si>
    <t>教務處</t>
    <phoneticPr fontId="1" type="noConversion"/>
  </si>
  <si>
    <t>警衛室</t>
    <phoneticPr fontId="1" type="noConversion"/>
  </si>
  <si>
    <t>幸町40咖啡廳</t>
    <phoneticPr fontId="1" type="noConversion"/>
  </si>
  <si>
    <t xml:space="preserve"> 幸町40咖啡廳</t>
    <phoneticPr fontId="1" type="noConversion"/>
  </si>
  <si>
    <t xml:space="preserve"> 教務處</t>
    <phoneticPr fontId="1" type="noConversion"/>
  </si>
  <si>
    <t>樂隊</t>
    <phoneticPr fontId="1" type="noConversion"/>
  </si>
  <si>
    <t xml:space="preserve"> 土地(閒置資產)</t>
    <phoneticPr fontId="1" type="noConversion"/>
  </si>
  <si>
    <t>　購建中營運資產</t>
    <phoneticPr fontId="1" type="noConversion"/>
  </si>
  <si>
    <t>無形資產</t>
    <phoneticPr fontId="1" type="noConversion"/>
  </si>
  <si>
    <t>無形資產</t>
    <phoneticPr fontId="1" type="noConversion"/>
  </si>
  <si>
    <t>因疫情影響，學員退費人次增加。</t>
    <phoneticPr fontId="1" type="noConversion"/>
  </si>
  <si>
    <t>依退休撫卹基金會之規定(學校負擔)。</t>
    <phoneticPr fontId="1" type="noConversion"/>
  </si>
  <si>
    <t>依退休撫卹基金會之規定(學校負擔)。</t>
    <phoneticPr fontId="3" type="noConversion"/>
  </si>
  <si>
    <t xml:space="preserve">　附屬機構投資 </t>
    <phoneticPr fontId="1" type="noConversion"/>
  </si>
  <si>
    <t>　附屬機構損失</t>
    <phoneticPr fontId="1" type="noConversion"/>
  </si>
  <si>
    <t>減:增加無形資產付現數</t>
    <phoneticPr fontId="1" type="noConversion"/>
  </si>
  <si>
    <t>減:增加附屬機構投資付現數</t>
    <phoneticPr fontId="1" type="noConversion"/>
  </si>
  <si>
    <t xml:space="preserve">    減少應付退休及離職金付現數</t>
    <phoneticPr fontId="1" type="noConversion"/>
  </si>
  <si>
    <t>附屬機構損失</t>
    <phoneticPr fontId="3" type="noConversion"/>
  </si>
  <si>
    <t>附屬機構損失</t>
    <phoneticPr fontId="1" type="noConversion"/>
  </si>
  <si>
    <t>定存利率調升影響所致</t>
    <phoneticPr fontId="1" type="noConversion"/>
  </si>
  <si>
    <t xml:space="preserve"> 中正社大</t>
    <phoneticPr fontId="1" type="noConversion"/>
  </si>
  <si>
    <t>1.支付新生入學獎助學金$1,112,000元
2.支付推薦新生入學獎勵金$76,000元</t>
    <phoneticPr fontId="1" type="noConversion"/>
  </si>
  <si>
    <t>112年7月31日</t>
    <phoneticPr fontId="1" type="noConversion"/>
  </si>
  <si>
    <t>111學年度</t>
    <phoneticPr fontId="1" type="noConversion"/>
  </si>
  <si>
    <t>111學年度</t>
    <phoneticPr fontId="3" type="noConversion"/>
  </si>
  <si>
    <t xml:space="preserve">111學年度  </t>
    <phoneticPr fontId="1" type="noConversion"/>
  </si>
  <si>
    <t>　應收款項</t>
    <phoneticPr fontId="1" type="noConversion"/>
  </si>
  <si>
    <t xml:space="preserve">  非流動金融資產</t>
    <phoneticPr fontId="1" type="noConversion"/>
  </si>
  <si>
    <r>
      <t>投資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長期應收款及基金</t>
    </r>
    <phoneticPr fontId="1" type="noConversion"/>
  </si>
  <si>
    <t>不動產、房屋及設備</t>
    <phoneticPr fontId="1" type="noConversion"/>
  </si>
  <si>
    <t>　閒置資產-土地</t>
    <phoneticPr fontId="1" type="noConversion"/>
  </si>
  <si>
    <t>活動中心</t>
    <phoneticPr fontId="1" type="noConversion"/>
  </si>
  <si>
    <t>機電科</t>
    <phoneticPr fontId="1" type="noConversion"/>
  </si>
  <si>
    <t>教務處</t>
    <phoneticPr fontId="1" type="noConversion"/>
  </si>
  <si>
    <t>公教社區公寓管理委員會$150,000
林清富校友捐款$100,000</t>
    <phoneticPr fontId="1" type="noConversion"/>
  </si>
  <si>
    <r>
      <t>因每年補助款項目及金額係依教育局實際狀況核定，是否會有補助皆不固定，例如：111學年度新增工業局補助$7,160,268</t>
    </r>
    <r>
      <rPr>
        <sz val="11"/>
        <rFont val="新細明體"/>
        <family val="1"/>
        <charset val="136"/>
      </rPr>
      <t>、</t>
    </r>
    <r>
      <rPr>
        <sz val="11"/>
        <rFont val="標楷體"/>
        <family val="4"/>
        <charset val="136"/>
      </rPr>
      <t>推動中小學數位學習精進方案實施計畫$5,591,594及高中辦學必要支出經費$447,082；另中正社大111年無教育部獎勵經費</t>
    </r>
    <phoneticPr fontId="1" type="noConversion"/>
  </si>
  <si>
    <r>
      <rPr>
        <u/>
        <sz val="9"/>
        <color theme="1"/>
        <rFont val="標楷體"/>
        <family val="4"/>
        <charset val="136"/>
      </rPr>
      <t>出售股票投資收益合計$27,393,451</t>
    </r>
    <r>
      <rPr>
        <sz val="9"/>
        <color theme="1"/>
        <rFont val="標楷體"/>
        <family val="4"/>
        <charset val="136"/>
      </rPr>
      <t xml:space="preserve">
1.元大高股息$5,325,750
2.光寶科$907,928
3.兆豐金$1,761,487
4.復盛應用$2,684,685
5.廣達 $3,214,720
6.華研國際$6,236,648
7.群光$4,458,816
8.中鼎$166,177
9.和碩$2,463,440
10.遠東新$173,800 
</t>
    </r>
    <r>
      <rPr>
        <u/>
        <sz val="9"/>
        <color theme="1"/>
        <rFont val="標楷體"/>
        <family val="4"/>
        <charset val="136"/>
      </rPr>
      <t>現金股利$22,104,358</t>
    </r>
    <r>
      <rPr>
        <sz val="9"/>
        <color theme="1"/>
        <rFont val="標楷體"/>
        <family val="4"/>
        <charset val="136"/>
      </rPr>
      <t xml:space="preserve">
1.上海商銀$1,008,000
2.廣達$3,843,000
3.國泰金$2,321,434
4.富邦金$1,494,500
5.遠東新$675,000
6.復盛$1,488,000
7.元大高股息$2,681,700
8.亞泥$1,937,805
9.福懋$550,000
10.光寶科$408,000
11.台泥$764,451
12.日勝生$15,562
13.中鼎$1,118,640
14.長虹$1,181,766
15.華研國際$985,000
16.聯強國際$1,256,500
18.群光$375,000</t>
    </r>
    <phoneticPr fontId="1" type="noConversion"/>
  </si>
  <si>
    <t>預算數</t>
    <phoneticPr fontId="1" type="noConversion"/>
  </si>
  <si>
    <t>111學年度決算數比預算數減少原因：
預算以董事、監察人全數出席人數編列，開會時會有少數董事或監察人請假未出席會議。</t>
    <phoneticPr fontId="1" type="noConversion"/>
  </si>
  <si>
    <t>111學年度決算數比預算數減少原因：
有編列預算但實際耗用少：春節禮盒$74,040、會議點心$10,197、郵電費$7,228，另預算編列訟訴費200,000元，實際未動用。</t>
    <phoneticPr fontId="1" type="noConversion"/>
  </si>
  <si>
    <t>出納組長112年2月1日退休、電機科助教112年4月離職及廖佐理員111學年度申請留停，故薪資及保險費較預算數減少。</t>
    <phoneticPr fontId="3" type="noConversion"/>
  </si>
  <si>
    <t>111學年度決算數比預算數減少：
1.年節送禮減少$122,570
2.碳粉匣減少$97,520
3.機電維修費減少$68,220
4.雜項支出減少$35,477
5.電信費減少$44,387
6.影印費減少$28,322
7.主管特支費減少$165,802
8.消防設備維修減少$38,158
9.厠所設備維護減少$27,675
另111學年度預算編列但未動用：無障礙設施維護$50,000、更新無熔絲開關$100,000及預備金$100,000</t>
    <phoneticPr fontId="1" type="noConversion"/>
  </si>
  <si>
    <t>活動中心設備報廢未提列預算$479,000(活動中心冷氣$423,000及大型圓桌及椅子$46,000)</t>
    <phoneticPr fontId="1" type="noConversion"/>
  </si>
  <si>
    <t>111學年度決算數比預算數減少原因：
1.建築物修繕(含屋頂修繕/老舊線路/水管管線/壁癌清理/馬達維修等)$710,000元未動用
2.課桌椅修繕及油漆$99,150元未動用
3.門窗及玻璃維修$100,000</t>
    <phoneticPr fontId="1" type="noConversion"/>
  </si>
  <si>
    <t>學務處無線麥克風維修$10,400。</t>
    <phoneticPr fontId="1" type="noConversion"/>
  </si>
  <si>
    <t>111學年度因各科辦公室搬遷及整合重新裝潢，故新增報廢辦公桌$131,875。</t>
    <phoneticPr fontId="1" type="noConversion"/>
  </si>
  <si>
    <t>111學年度決算數比預算數減少：
1.冷氣清洗維護比預算減少$129,115元
2.房屋建築修繕未動用$200,000元
3.屋頂止漏及防水處理未動用$60,000元</t>
    <phoneticPr fontId="1" type="noConversion"/>
  </si>
  <si>
    <t>111/7-12因疫情影響，國產署租金給予優惠$12,070,074(每月$2,011,679)。
112/1-6因疫情趨緩，國產署租金未給予優惠15,087,594(每月$2,514,599)。</t>
    <phoneticPr fontId="1" type="noConversion"/>
  </si>
  <si>
    <t>以應付退休金支付。</t>
    <phoneticPr fontId="1" type="noConversion"/>
  </si>
  <si>
    <t>社大雜項設備實際報廢$113,317元較預算金額少。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</si>
</sst>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.00_);[Red]\(0.00\)"/>
    <numFmt numFmtId="178" formatCode="#,##0_ "/>
    <numFmt numFmtId="179" formatCode="#,##0.00_ "/>
    <numFmt numFmtId="180" formatCode="0.00_);\(0.00\)"/>
    <numFmt numFmtId="181" formatCode="#,##0_);[Red]\(#,##0\)"/>
    <numFmt numFmtId="182" formatCode="#,##0.00_);[Red]\(#,##0.00\)"/>
    <numFmt numFmtId="183" formatCode="_-* #,##0.00_-;\-* #,##0.00_-;_-* &quot;-&quot;_-;_-@_-"/>
    <numFmt numFmtId="184" formatCode="#,##0.0000_);[Red]\(#,##0.0000\)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theme="1"/>
      <name val="標楷體"/>
      <family val="4"/>
      <charset val="136"/>
    </font>
    <font>
      <u/>
      <sz val="9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81"/>
      <name val="Tahoma"/>
      <family val="2"/>
    </font>
    <font>
      <sz val="11"/>
      <name val="新細明體"/>
      <family val="1"/>
      <charset val="136"/>
    </font>
    <font>
      <sz val="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5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0" xfId="0" applyNumberFormat="1" applyFont="1">
      <alignment vertical="center"/>
    </xf>
    <xf numFmtId="181" fontId="7" fillId="0" borderId="1" xfId="0" applyNumberFormat="1" applyFont="1" applyBorder="1">
      <alignment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7" fillId="0" borderId="1" xfId="1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>
      <alignment vertical="center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181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1" fontId="7" fillId="0" borderId="5" xfId="1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10" fillId="0" borderId="19" xfId="1" applyNumberFormat="1" applyFont="1" applyBorder="1">
      <alignment vertical="center"/>
    </xf>
    <xf numFmtId="176" fontId="10" fillId="0" borderId="20" xfId="1" applyNumberFormat="1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178" fontId="11" fillId="0" borderId="1" xfId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181" fontId="11" fillId="0" borderId="1" xfId="1" applyNumberFormat="1" applyFont="1" applyBorder="1" applyAlignment="1">
      <alignment vertical="center"/>
    </xf>
    <xf numFmtId="181" fontId="11" fillId="0" borderId="1" xfId="2" applyNumberFormat="1" applyFont="1" applyBorder="1">
      <alignment vertical="center"/>
    </xf>
    <xf numFmtId="181" fontId="11" fillId="0" borderId="8" xfId="0" applyNumberFormat="1" applyFont="1" applyBorder="1" applyAlignment="1">
      <alignment horizontal="right" vertical="center"/>
    </xf>
    <xf numFmtId="182" fontId="11" fillId="0" borderId="1" xfId="2" applyNumberFormat="1" applyFont="1" applyBorder="1" applyAlignment="1">
      <alignment horizontal="right" vertical="center"/>
    </xf>
    <xf numFmtId="181" fontId="11" fillId="0" borderId="1" xfId="1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182" fontId="11" fillId="0" borderId="1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4" fontId="16" fillId="0" borderId="17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horizontal="right" vertical="center"/>
    </xf>
    <xf numFmtId="182" fontId="11" fillId="0" borderId="19" xfId="2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16" fillId="0" borderId="16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7" xfId="5" applyFont="1" applyBorder="1" applyAlignment="1">
      <alignment vertical="center"/>
    </xf>
    <xf numFmtId="0" fontId="16" fillId="0" borderId="7" xfId="5" applyFont="1" applyBorder="1">
      <alignment vertical="center"/>
    </xf>
    <xf numFmtId="0" fontId="16" fillId="0" borderId="7" xfId="5" applyFont="1" applyBorder="1" applyAlignment="1">
      <alignment horizontal="left" vertical="center"/>
    </xf>
    <xf numFmtId="181" fontId="11" fillId="0" borderId="1" xfId="5" applyNumberFormat="1" applyFont="1" applyBorder="1">
      <alignment vertical="center"/>
    </xf>
    <xf numFmtId="181" fontId="7" fillId="0" borderId="1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vertical="center"/>
    </xf>
    <xf numFmtId="182" fontId="11" fillId="0" borderId="1" xfId="5" applyNumberFormat="1" applyFont="1" applyBorder="1" applyAlignment="1">
      <alignment horizontal="right" vertical="center"/>
    </xf>
    <xf numFmtId="182" fontId="11" fillId="0" borderId="19" xfId="1" applyNumberFormat="1" applyFont="1" applyBorder="1" applyAlignment="1">
      <alignment horizontal="right" vertical="center"/>
    </xf>
    <xf numFmtId="0" fontId="18" fillId="0" borderId="24" xfId="0" applyFont="1" applyBorder="1">
      <alignment vertical="center"/>
    </xf>
    <xf numFmtId="44" fontId="7" fillId="0" borderId="0" xfId="0" applyNumberFormat="1" applyFont="1">
      <alignment vertical="center"/>
    </xf>
    <xf numFmtId="0" fontId="14" fillId="0" borderId="24" xfId="0" quotePrefix="1" applyFont="1" applyBorder="1">
      <alignment vertical="center"/>
    </xf>
    <xf numFmtId="0" fontId="14" fillId="0" borderId="11" xfId="0" quotePrefix="1" applyFont="1" applyBorder="1">
      <alignment vertical="center"/>
    </xf>
    <xf numFmtId="0" fontId="14" fillId="0" borderId="35" xfId="0" quotePrefix="1" applyFont="1" applyBorder="1">
      <alignment vertical="center"/>
    </xf>
    <xf numFmtId="0" fontId="14" fillId="0" borderId="35" xfId="0" quotePrefix="1" applyFont="1" applyBorder="1" applyAlignment="1">
      <alignment horizontal="left" vertical="center"/>
    </xf>
    <xf numFmtId="0" fontId="14" fillId="0" borderId="37" xfId="0" quotePrefix="1" applyFont="1" applyBorder="1">
      <alignment vertical="center"/>
    </xf>
    <xf numFmtId="0" fontId="14" fillId="0" borderId="38" xfId="0" quotePrefix="1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81" fontId="7" fillId="0" borderId="11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2" fontId="7" fillId="0" borderId="36" xfId="0" applyNumberFormat="1" applyFont="1" applyBorder="1">
      <alignment vertical="center"/>
    </xf>
    <xf numFmtId="182" fontId="7" fillId="0" borderId="40" xfId="0" applyNumberFormat="1" applyFont="1" applyBorder="1">
      <alignment vertical="center"/>
    </xf>
    <xf numFmtId="181" fontId="7" fillId="0" borderId="5" xfId="1" applyNumberFormat="1" applyFont="1" applyBorder="1">
      <alignment vertical="center"/>
    </xf>
    <xf numFmtId="181" fontId="7" fillId="0" borderId="8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44" xfId="0" applyFont="1" applyBorder="1">
      <alignment vertical="center"/>
    </xf>
    <xf numFmtId="181" fontId="7" fillId="0" borderId="39" xfId="1" applyNumberFormat="1" applyFont="1" applyBorder="1">
      <alignment vertical="center"/>
    </xf>
    <xf numFmtId="0" fontId="18" fillId="0" borderId="15" xfId="0" applyFont="1" applyBorder="1">
      <alignment vertical="center"/>
    </xf>
    <xf numFmtId="0" fontId="18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5" xfId="0" applyFont="1" applyBorder="1">
      <alignment vertical="center"/>
    </xf>
    <xf numFmtId="0" fontId="18" fillId="0" borderId="3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3" xfId="1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41" fontId="7" fillId="0" borderId="11" xfId="0" applyNumberFormat="1" applyFont="1" applyBorder="1">
      <alignment vertical="center"/>
    </xf>
    <xf numFmtId="41" fontId="7" fillId="0" borderId="36" xfId="0" applyNumberFormat="1" applyFont="1" applyBorder="1">
      <alignment vertical="center"/>
    </xf>
    <xf numFmtId="182" fontId="7" fillId="0" borderId="10" xfId="0" applyNumberFormat="1" applyFont="1" applyBorder="1">
      <alignment vertical="center"/>
    </xf>
    <xf numFmtId="41" fontId="7" fillId="0" borderId="12" xfId="0" applyNumberFormat="1" applyFont="1" applyBorder="1">
      <alignment vertical="center"/>
    </xf>
    <xf numFmtId="182" fontId="7" fillId="0" borderId="11" xfId="0" applyNumberFormat="1" applyFont="1" applyBorder="1">
      <alignment vertical="center"/>
    </xf>
    <xf numFmtId="182" fontId="7" fillId="0" borderId="38" xfId="0" applyNumberFormat="1" applyFont="1" applyBorder="1">
      <alignment vertical="center"/>
    </xf>
    <xf numFmtId="182" fontId="7" fillId="0" borderId="17" xfId="0" applyNumberFormat="1" applyFont="1" applyBorder="1">
      <alignment vertical="center"/>
    </xf>
    <xf numFmtId="0" fontId="16" fillId="0" borderId="7" xfId="2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81" fontId="11" fillId="0" borderId="1" xfId="5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horizontal="right" vertical="center"/>
    </xf>
    <xf numFmtId="4" fontId="16" fillId="0" borderId="17" xfId="3" applyNumberFormat="1" applyFont="1" applyBorder="1" applyAlignment="1">
      <alignment horizontal="center" vertical="center"/>
    </xf>
    <xf numFmtId="0" fontId="16" fillId="0" borderId="20" xfId="2" applyFont="1" applyBorder="1" applyAlignment="1">
      <alignment vertical="center"/>
    </xf>
    <xf numFmtId="176" fontId="10" fillId="0" borderId="1" xfId="1" applyNumberFormat="1" applyFont="1" applyFill="1" applyBorder="1">
      <alignment vertical="center"/>
    </xf>
    <xf numFmtId="176" fontId="10" fillId="0" borderId="17" xfId="1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7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81" fontId="7" fillId="0" borderId="11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181" fontId="7" fillId="0" borderId="12" xfId="0" applyNumberFormat="1" applyFont="1" applyFill="1" applyBorder="1">
      <alignment vertical="center"/>
    </xf>
    <xf numFmtId="181" fontId="7" fillId="0" borderId="6" xfId="0" applyNumberFormat="1" applyFont="1" applyFill="1" applyBorder="1">
      <alignment vertical="center"/>
    </xf>
    <xf numFmtId="181" fontId="11" fillId="0" borderId="1" xfId="5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181" fontId="7" fillId="0" borderId="1" xfId="1" applyNumberFormat="1" applyFont="1" applyFill="1" applyBorder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" fontId="16" fillId="0" borderId="17" xfId="1" applyNumberFormat="1" applyFont="1" applyFill="1" applyBorder="1" applyAlignment="1">
      <alignment vertical="center" wrapText="1"/>
    </xf>
    <xf numFmtId="181" fontId="7" fillId="0" borderId="0" xfId="0" applyNumberFormat="1" applyFont="1">
      <alignment vertical="center"/>
    </xf>
    <xf numFmtId="0" fontId="16" fillId="0" borderId="23" xfId="5" applyFont="1" applyBorder="1">
      <alignment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181" fontId="7" fillId="0" borderId="6" xfId="0" applyNumberFormat="1" applyFont="1" applyBorder="1">
      <alignment vertical="center"/>
    </xf>
    <xf numFmtId="182" fontId="7" fillId="0" borderId="6" xfId="0" applyNumberFormat="1" applyFont="1" applyBorder="1">
      <alignment vertical="center"/>
    </xf>
    <xf numFmtId="183" fontId="7" fillId="0" borderId="12" xfId="0" applyNumberFormat="1" applyFont="1" applyBorder="1">
      <alignment vertical="center"/>
    </xf>
    <xf numFmtId="181" fontId="7" fillId="2" borderId="1" xfId="1" applyNumberFormat="1" applyFont="1" applyFill="1" applyBorder="1">
      <alignment vertical="center"/>
    </xf>
    <xf numFmtId="181" fontId="7" fillId="0" borderId="1" xfId="1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0" fontId="14" fillId="0" borderId="17" xfId="5" applyFont="1" applyBorder="1">
      <alignment vertical="center"/>
    </xf>
    <xf numFmtId="0" fontId="14" fillId="0" borderId="17" xfId="5" applyFont="1" applyBorder="1" applyAlignment="1">
      <alignment vertical="center" wrapText="1"/>
    </xf>
    <xf numFmtId="0" fontId="14" fillId="0" borderId="20" xfId="5" applyFont="1" applyBorder="1">
      <alignment vertical="center"/>
    </xf>
    <xf numFmtId="4" fontId="16" fillId="0" borderId="17" xfId="1" applyNumberFormat="1" applyFont="1" applyBorder="1" applyAlignment="1">
      <alignment vertical="center" wrapText="1"/>
    </xf>
    <xf numFmtId="182" fontId="7" fillId="0" borderId="1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176" fontId="10" fillId="3" borderId="1" xfId="1" applyNumberFormat="1" applyFont="1" applyFill="1" applyBorder="1">
      <alignment vertical="center"/>
    </xf>
    <xf numFmtId="176" fontId="10" fillId="3" borderId="17" xfId="1" applyNumberFormat="1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176" fontId="10" fillId="2" borderId="1" xfId="1" applyNumberFormat="1" applyFont="1" applyFill="1" applyBorder="1">
      <alignment vertical="center"/>
    </xf>
    <xf numFmtId="176" fontId="10" fillId="2" borderId="17" xfId="1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1" fontId="11" fillId="0" borderId="19" xfId="2" applyNumberFormat="1" applyFont="1" applyBorder="1">
      <alignment vertical="center"/>
    </xf>
    <xf numFmtId="0" fontId="16" fillId="0" borderId="17" xfId="0" applyFont="1" applyFill="1" applyBorder="1" applyAlignment="1">
      <alignment vertical="center" wrapText="1"/>
    </xf>
    <xf numFmtId="4" fontId="14" fillId="0" borderId="17" xfId="1" applyNumberFormat="1" applyFont="1" applyFill="1" applyBorder="1" applyAlignment="1">
      <alignment vertical="center" wrapText="1"/>
    </xf>
    <xf numFmtId="0" fontId="16" fillId="0" borderId="17" xfId="2" applyFont="1" applyFill="1" applyBorder="1" applyAlignment="1">
      <alignment vertical="center" wrapText="1"/>
    </xf>
    <xf numFmtId="0" fontId="14" fillId="0" borderId="17" xfId="5" applyFont="1" applyFill="1" applyBorder="1" applyAlignment="1">
      <alignment vertical="center" wrapText="1"/>
    </xf>
    <xf numFmtId="181" fontId="14" fillId="0" borderId="17" xfId="5" applyNumberFormat="1" applyFont="1" applyFill="1" applyBorder="1">
      <alignment vertical="center"/>
    </xf>
    <xf numFmtId="0" fontId="14" fillId="0" borderId="17" xfId="5" applyFont="1" applyFill="1" applyBorder="1" applyAlignment="1">
      <alignment horizontal="left" vertical="top" wrapText="1"/>
    </xf>
    <xf numFmtId="0" fontId="14" fillId="0" borderId="17" xfId="5" applyFont="1" applyFill="1" applyBorder="1">
      <alignment vertical="center"/>
    </xf>
    <xf numFmtId="0" fontId="14" fillId="0" borderId="17" xfId="5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181" fontId="7" fillId="0" borderId="8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82" fontId="7" fillId="0" borderId="9" xfId="0" applyNumberFormat="1" applyFont="1" applyBorder="1">
      <alignment vertical="center"/>
    </xf>
    <xf numFmtId="184" fontId="7" fillId="0" borderId="0" xfId="0" applyNumberFormat="1" applyFont="1">
      <alignment vertical="center"/>
    </xf>
    <xf numFmtId="4" fontId="22" fillId="0" borderId="17" xfId="1" applyNumberFormat="1" applyFont="1" applyFill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11" fillId="0" borderId="22" xfId="0" applyFont="1" applyBorder="1" applyAlignment="1">
      <alignment horizontal="center" vertical="center" wrapText="1"/>
    </xf>
    <xf numFmtId="181" fontId="7" fillId="0" borderId="0" xfId="0" applyNumberFormat="1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182" fontId="7" fillId="0" borderId="5" xfId="0" applyNumberFormat="1" applyFont="1" applyBorder="1">
      <alignment vertical="center"/>
    </xf>
    <xf numFmtId="0" fontId="27" fillId="0" borderId="7" xfId="2" applyFont="1" applyBorder="1" applyAlignment="1">
      <alignment vertical="center" wrapText="1"/>
    </xf>
    <xf numFmtId="181" fontId="27" fillId="0" borderId="1" xfId="1" applyNumberFormat="1" applyFont="1" applyBorder="1" applyAlignment="1">
      <alignment horizontal="right" vertical="center"/>
    </xf>
    <xf numFmtId="182" fontId="27" fillId="0" borderId="1" xfId="2" applyNumberFormat="1" applyFont="1" applyBorder="1" applyAlignment="1">
      <alignment horizontal="right" vertical="center"/>
    </xf>
    <xf numFmtId="181" fontId="7" fillId="0" borderId="5" xfId="1" applyNumberFormat="1" applyFont="1" applyBorder="1" applyAlignment="1">
      <alignment horizontal="right" vertical="center"/>
    </xf>
    <xf numFmtId="181" fontId="7" fillId="0" borderId="8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</cellXfs>
  <cellStyles count="6">
    <cellStyle name="一般" xfId="0" builtinId="0"/>
    <cellStyle name="一般_支出" xfId="5" xr:uid="{00000000-0005-0000-0000-000001000000}"/>
    <cellStyle name="一般_支出明細表" xfId="4" xr:uid="{00000000-0005-0000-0000-000002000000}"/>
    <cellStyle name="一般_收入" xfId="2" xr:uid="{00000000-0005-0000-0000-000003000000}"/>
    <cellStyle name="一般_收入明細表" xfId="3" xr:uid="{00000000-0005-0000-0000-000004000000}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130" zoomScaleNormal="130" workbookViewId="0">
      <selection activeCell="B9" sqref="B9"/>
    </sheetView>
  </sheetViews>
  <sheetFormatPr defaultColWidth="8.75" defaultRowHeight="16.5"/>
  <cols>
    <col min="1" max="1" width="29.5" style="3" customWidth="1"/>
    <col min="2" max="2" width="17.5" style="3" customWidth="1"/>
    <col min="3" max="3" width="17.125" style="3" customWidth="1"/>
    <col min="4" max="4" width="17.5" style="3" bestFit="1" customWidth="1"/>
    <col min="5" max="5" width="15.75" style="3" customWidth="1"/>
    <col min="6" max="7" width="8.75" style="3"/>
    <col min="8" max="8" width="31.625" style="3" bestFit="1" customWidth="1"/>
    <col min="9" max="9" width="26.625" style="3" bestFit="1" customWidth="1"/>
    <col min="10" max="10" width="33.875" style="3" bestFit="1" customWidth="1"/>
    <col min="11" max="11" width="15" style="3" bestFit="1" customWidth="1"/>
    <col min="12" max="16384" width="8.75" style="3"/>
  </cols>
  <sheetData>
    <row r="1" spans="1:11" s="1" customFormat="1" ht="21" customHeight="1">
      <c r="A1" s="188" t="s">
        <v>281</v>
      </c>
      <c r="B1" s="189"/>
      <c r="C1" s="189"/>
      <c r="D1" s="189"/>
      <c r="E1" s="189"/>
    </row>
    <row r="2" spans="1:11" s="1" customFormat="1" ht="18.75" customHeight="1">
      <c r="A2" s="188" t="s">
        <v>272</v>
      </c>
      <c r="B2" s="188"/>
      <c r="C2" s="188"/>
      <c r="D2" s="188"/>
      <c r="E2" s="188"/>
    </row>
    <row r="3" spans="1:11" s="1" customFormat="1" ht="21" customHeight="1" thickBot="1">
      <c r="A3" s="201" t="s">
        <v>317</v>
      </c>
      <c r="B3" s="201"/>
      <c r="C3" s="201"/>
      <c r="D3" s="201"/>
      <c r="E3" s="201"/>
    </row>
    <row r="4" spans="1:11" s="2" customFormat="1" ht="14.25" customHeight="1">
      <c r="A4" s="196" t="s">
        <v>119</v>
      </c>
      <c r="B4" s="198" t="s">
        <v>20</v>
      </c>
      <c r="C4" s="198" t="s">
        <v>21</v>
      </c>
      <c r="D4" s="190" t="s">
        <v>19</v>
      </c>
      <c r="E4" s="191"/>
    </row>
    <row r="5" spans="1:11" s="2" customFormat="1" ht="14.25" customHeight="1">
      <c r="A5" s="197"/>
      <c r="B5" s="199"/>
      <c r="C5" s="200"/>
      <c r="D5" s="192" t="s">
        <v>98</v>
      </c>
      <c r="E5" s="194" t="s">
        <v>99</v>
      </c>
      <c r="G5" s="3"/>
      <c r="H5" s="3"/>
      <c r="I5" s="3"/>
      <c r="J5" s="3"/>
      <c r="K5" s="3"/>
    </row>
    <row r="6" spans="1:11" ht="14.25" customHeight="1">
      <c r="A6" s="197"/>
      <c r="B6" s="200"/>
      <c r="C6" s="200"/>
      <c r="D6" s="193"/>
      <c r="E6" s="195"/>
    </row>
    <row r="7" spans="1:11" ht="18" customHeight="1">
      <c r="A7" s="10" t="s">
        <v>101</v>
      </c>
      <c r="B7" s="7"/>
      <c r="C7" s="7"/>
      <c r="D7" s="8"/>
      <c r="E7" s="11"/>
      <c r="H7" s="6"/>
      <c r="I7" s="6"/>
      <c r="J7" s="6"/>
    </row>
    <row r="8" spans="1:11" ht="18" customHeight="1">
      <c r="A8" s="10" t="s">
        <v>0</v>
      </c>
      <c r="B8" s="56">
        <f>SUM(B9:B12)</f>
        <v>1814508638</v>
      </c>
      <c r="C8" s="56">
        <f>SUM(C9:C12)</f>
        <v>1676902436</v>
      </c>
      <c r="D8" s="7">
        <f>B8-C8</f>
        <v>137606202</v>
      </c>
      <c r="E8" s="12">
        <f t="shared" ref="E8:E17" si="0">D8/C8*100</f>
        <v>8.205975436963346</v>
      </c>
      <c r="H8" s="6"/>
      <c r="I8" s="6"/>
      <c r="J8" s="6"/>
    </row>
    <row r="9" spans="1:11" ht="18" customHeight="1">
      <c r="A9" s="10" t="s">
        <v>1</v>
      </c>
      <c r="B9" s="56">
        <v>20000</v>
      </c>
      <c r="C9" s="56">
        <v>174691</v>
      </c>
      <c r="D9" s="7">
        <f t="shared" ref="D9:D44" si="1">B9-C9</f>
        <v>-154691</v>
      </c>
      <c r="E9" s="12">
        <f t="shared" si="0"/>
        <v>-88.551213285172111</v>
      </c>
      <c r="H9" s="6"/>
      <c r="I9" s="6"/>
      <c r="J9" s="6"/>
    </row>
    <row r="10" spans="1:11" ht="18" customHeight="1">
      <c r="A10" s="10" t="s">
        <v>2</v>
      </c>
      <c r="B10" s="56">
        <v>1801472758</v>
      </c>
      <c r="C10" s="56">
        <v>1670668116</v>
      </c>
      <c r="D10" s="7">
        <f t="shared" si="1"/>
        <v>130804642</v>
      </c>
      <c r="E10" s="12">
        <f t="shared" si="0"/>
        <v>7.8294809571861137</v>
      </c>
      <c r="H10" s="6"/>
      <c r="I10" s="6"/>
      <c r="J10" s="6"/>
    </row>
    <row r="11" spans="1:11" ht="18" customHeight="1">
      <c r="A11" s="10" t="s">
        <v>321</v>
      </c>
      <c r="B11" s="56">
        <v>12661460</v>
      </c>
      <c r="C11" s="56">
        <v>6029629</v>
      </c>
      <c r="D11" s="7">
        <f t="shared" si="1"/>
        <v>6631831</v>
      </c>
      <c r="E11" s="12">
        <f t="shared" si="0"/>
        <v>109.98738064978791</v>
      </c>
      <c r="H11" s="6"/>
      <c r="I11" s="6"/>
      <c r="J11" s="6"/>
    </row>
    <row r="12" spans="1:11" ht="18" customHeight="1">
      <c r="A12" s="10" t="s">
        <v>3</v>
      </c>
      <c r="B12" s="56">
        <v>354420</v>
      </c>
      <c r="C12" s="56">
        <v>30000</v>
      </c>
      <c r="D12" s="7">
        <f t="shared" si="1"/>
        <v>324420</v>
      </c>
      <c r="E12" s="12">
        <f t="shared" si="0"/>
        <v>1081.4000000000001</v>
      </c>
    </row>
    <row r="13" spans="1:11" ht="18" customHeight="1">
      <c r="A13" s="10" t="s">
        <v>323</v>
      </c>
      <c r="B13" s="56">
        <f>B14+B16+B15</f>
        <v>292409630</v>
      </c>
      <c r="C13" s="56">
        <f>C14+C16+C15</f>
        <v>388231461</v>
      </c>
      <c r="D13" s="7">
        <f t="shared" si="1"/>
        <v>-95821831</v>
      </c>
      <c r="E13" s="12">
        <f t="shared" si="0"/>
        <v>-24.681624398286463</v>
      </c>
      <c r="H13" s="6"/>
      <c r="I13" s="6"/>
      <c r="J13" s="6"/>
    </row>
    <row r="14" spans="1:11" ht="18" customHeight="1">
      <c r="A14" s="10" t="s">
        <v>322</v>
      </c>
      <c r="B14" s="56">
        <v>269319827</v>
      </c>
      <c r="C14" s="56">
        <v>372595648</v>
      </c>
      <c r="D14" s="7">
        <f t="shared" si="1"/>
        <v>-103275821</v>
      </c>
      <c r="E14" s="12">
        <f t="shared" si="0"/>
        <v>-27.717935395745684</v>
      </c>
      <c r="H14" s="6"/>
      <c r="I14" s="6"/>
      <c r="J14" s="6"/>
    </row>
    <row r="15" spans="1:11" ht="18" customHeight="1">
      <c r="A15" s="10" t="s">
        <v>307</v>
      </c>
      <c r="B15" s="56">
        <v>9373059</v>
      </c>
      <c r="C15" s="56">
        <v>1919069</v>
      </c>
      <c r="D15" s="7">
        <f t="shared" si="1"/>
        <v>7453990</v>
      </c>
      <c r="E15" s="12">
        <f t="shared" si="0"/>
        <v>388.41698761222239</v>
      </c>
      <c r="H15" s="6"/>
      <c r="I15" s="6"/>
      <c r="J15" s="6"/>
    </row>
    <row r="16" spans="1:11" ht="18" customHeight="1">
      <c r="A16" s="10" t="s">
        <v>4</v>
      </c>
      <c r="B16" s="56">
        <v>13716744</v>
      </c>
      <c r="C16" s="56">
        <v>13716744</v>
      </c>
      <c r="D16" s="7">
        <f t="shared" si="1"/>
        <v>0</v>
      </c>
      <c r="E16" s="12">
        <f t="shared" si="0"/>
        <v>0</v>
      </c>
      <c r="H16" s="6"/>
      <c r="I16" s="6"/>
      <c r="J16" s="6"/>
    </row>
    <row r="17" spans="1:10" ht="18" customHeight="1">
      <c r="A17" s="10" t="s">
        <v>324</v>
      </c>
      <c r="B17" s="56">
        <f>SUM(B18:B22)</f>
        <v>350721048</v>
      </c>
      <c r="C17" s="56">
        <f>SUM(C18:C22)</f>
        <v>336500982</v>
      </c>
      <c r="D17" s="7">
        <f t="shared" si="1"/>
        <v>14220066</v>
      </c>
      <c r="E17" s="12">
        <f t="shared" si="0"/>
        <v>4.2258616647959739</v>
      </c>
    </row>
    <row r="18" spans="1:10" ht="20.100000000000001" customHeight="1">
      <c r="A18" s="10" t="s">
        <v>100</v>
      </c>
      <c r="B18" s="56">
        <v>198695349</v>
      </c>
      <c r="C18" s="56">
        <v>199373833</v>
      </c>
      <c r="D18" s="7">
        <f t="shared" si="1"/>
        <v>-678484</v>
      </c>
      <c r="E18" s="12">
        <f t="shared" ref="E18:E44" si="2">D18/C18*100</f>
        <v>-0.34030744646415056</v>
      </c>
      <c r="H18" s="6"/>
      <c r="I18" s="6"/>
      <c r="J18" s="6"/>
    </row>
    <row r="19" spans="1:10" ht="20.100000000000001" customHeight="1">
      <c r="A19" s="10" t="s">
        <v>6</v>
      </c>
      <c r="B19" s="56">
        <v>129309882</v>
      </c>
      <c r="C19" s="56">
        <v>114634438</v>
      </c>
      <c r="D19" s="7">
        <f t="shared" si="1"/>
        <v>14675444</v>
      </c>
      <c r="E19" s="12">
        <f t="shared" si="2"/>
        <v>12.801950492399152</v>
      </c>
      <c r="H19" s="6"/>
      <c r="I19" s="6"/>
      <c r="J19" s="6"/>
    </row>
    <row r="20" spans="1:10" ht="20.100000000000001" customHeight="1">
      <c r="A20" s="10" t="s">
        <v>7</v>
      </c>
      <c r="B20" s="56">
        <v>2706500</v>
      </c>
      <c r="C20" s="56">
        <v>2642900</v>
      </c>
      <c r="D20" s="7">
        <f t="shared" si="1"/>
        <v>63600</v>
      </c>
      <c r="E20" s="12">
        <f t="shared" si="2"/>
        <v>2.4064474630141133</v>
      </c>
      <c r="H20" s="6"/>
      <c r="I20" s="6"/>
      <c r="J20" s="6"/>
    </row>
    <row r="21" spans="1:10" ht="20.100000000000001" customHeight="1">
      <c r="A21" s="10" t="s">
        <v>8</v>
      </c>
      <c r="B21" s="56">
        <v>20009317</v>
      </c>
      <c r="C21" s="56">
        <v>19849811</v>
      </c>
      <c r="D21" s="7">
        <f t="shared" si="1"/>
        <v>159506</v>
      </c>
      <c r="E21" s="12">
        <f t="shared" si="2"/>
        <v>0.80356432612884821</v>
      </c>
      <c r="H21" s="6"/>
      <c r="I21" s="6"/>
      <c r="J21" s="6"/>
    </row>
    <row r="22" spans="1:10" ht="20.100000000000001" customHeight="1">
      <c r="A22" s="10" t="s">
        <v>301</v>
      </c>
      <c r="B22" s="56">
        <v>0</v>
      </c>
      <c r="C22" s="56">
        <v>0</v>
      </c>
      <c r="D22" s="7">
        <f t="shared" si="1"/>
        <v>0</v>
      </c>
      <c r="E22" s="12" t="e">
        <f t="shared" si="2"/>
        <v>#DIV/0!</v>
      </c>
      <c r="H22" s="6"/>
      <c r="I22" s="6"/>
    </row>
    <row r="23" spans="1:10" ht="20.100000000000001" customHeight="1">
      <c r="A23" s="10" t="s">
        <v>302</v>
      </c>
      <c r="B23" s="56">
        <v>703100</v>
      </c>
      <c r="C23" s="56">
        <v>89400</v>
      </c>
      <c r="D23" s="7">
        <f t="shared" ref="D23" si="3">B23-C23</f>
        <v>613700</v>
      </c>
      <c r="E23" s="12">
        <f t="shared" si="2"/>
        <v>686.46532438478744</v>
      </c>
      <c r="H23" s="6"/>
      <c r="I23" s="6"/>
    </row>
    <row r="24" spans="1:10" ht="20.100000000000001" customHeight="1">
      <c r="A24" s="10" t="s">
        <v>22</v>
      </c>
      <c r="B24" s="56">
        <f>SUM(B25:B26)</f>
        <v>116345669</v>
      </c>
      <c r="C24" s="56">
        <f>SUM(C25:C26)</f>
        <v>116345669</v>
      </c>
      <c r="D24" s="7">
        <f t="shared" si="1"/>
        <v>0</v>
      </c>
      <c r="E24" s="12">
        <f t="shared" si="2"/>
        <v>0</v>
      </c>
      <c r="H24" s="6"/>
      <c r="I24" s="6"/>
      <c r="J24" s="6"/>
    </row>
    <row r="25" spans="1:10" ht="20.100000000000001" customHeight="1">
      <c r="A25" s="10" t="s">
        <v>9</v>
      </c>
      <c r="B25" s="56">
        <v>325000</v>
      </c>
      <c r="C25" s="56">
        <v>325000</v>
      </c>
      <c r="D25" s="7">
        <f t="shared" si="1"/>
        <v>0</v>
      </c>
      <c r="E25" s="12">
        <f t="shared" si="2"/>
        <v>0</v>
      </c>
      <c r="H25" s="6"/>
      <c r="I25" s="6"/>
      <c r="J25" s="6"/>
    </row>
    <row r="26" spans="1:10" ht="20.100000000000001" customHeight="1">
      <c r="A26" s="10" t="s">
        <v>325</v>
      </c>
      <c r="B26" s="56">
        <v>116020669</v>
      </c>
      <c r="C26" s="56">
        <v>116020669</v>
      </c>
      <c r="D26" s="7">
        <f t="shared" si="1"/>
        <v>0</v>
      </c>
      <c r="E26" s="12">
        <f t="shared" si="2"/>
        <v>0</v>
      </c>
    </row>
    <row r="27" spans="1:10" ht="20.100000000000001" customHeight="1">
      <c r="A27" s="10" t="s">
        <v>102</v>
      </c>
      <c r="B27" s="56">
        <f>B8+B13+B17+B24+B23</f>
        <v>2574688085</v>
      </c>
      <c r="C27" s="56">
        <f>C8+C13+C17+C24+C23</f>
        <v>2518069948</v>
      </c>
      <c r="D27" s="56">
        <f>D8+D13+D17+D24+D23</f>
        <v>56618137</v>
      </c>
      <c r="E27" s="12">
        <f t="shared" si="2"/>
        <v>2.2484735598774557</v>
      </c>
      <c r="H27" s="6"/>
      <c r="I27" s="6"/>
    </row>
    <row r="28" spans="1:10" ht="20.100000000000001" customHeight="1">
      <c r="A28" s="10" t="s">
        <v>23</v>
      </c>
      <c r="B28" s="56">
        <f>B29+B33</f>
        <v>109283004</v>
      </c>
      <c r="C28" s="56">
        <f>C29+C33</f>
        <v>106982119</v>
      </c>
      <c r="D28" s="7">
        <f t="shared" si="1"/>
        <v>2300885</v>
      </c>
      <c r="E28" s="12">
        <f t="shared" si="2"/>
        <v>2.1507192243967426</v>
      </c>
      <c r="H28" s="6"/>
      <c r="I28" s="6"/>
      <c r="J28" s="6"/>
    </row>
    <row r="29" spans="1:10" ht="20.100000000000001" customHeight="1">
      <c r="A29" s="10" t="s">
        <v>10</v>
      </c>
      <c r="B29" s="56">
        <f>SUM(B30:B32)</f>
        <v>70589527</v>
      </c>
      <c r="C29" s="56">
        <f>SUM(C30:C32)</f>
        <v>65799252</v>
      </c>
      <c r="D29" s="7">
        <f t="shared" si="1"/>
        <v>4790275</v>
      </c>
      <c r="E29" s="12">
        <f t="shared" si="2"/>
        <v>7.2801359504816254</v>
      </c>
      <c r="H29" s="6"/>
      <c r="I29" s="6"/>
      <c r="J29" s="6"/>
    </row>
    <row r="30" spans="1:10" ht="20.100000000000001" customHeight="1">
      <c r="A30" s="10" t="s">
        <v>11</v>
      </c>
      <c r="B30" s="56">
        <v>11890443</v>
      </c>
      <c r="C30" s="56">
        <v>5606968</v>
      </c>
      <c r="D30" s="7">
        <f t="shared" si="1"/>
        <v>6283475</v>
      </c>
      <c r="E30" s="12">
        <f t="shared" si="2"/>
        <v>112.06546925183093</v>
      </c>
      <c r="H30" s="6"/>
      <c r="I30" s="6"/>
      <c r="J30" s="6"/>
    </row>
    <row r="31" spans="1:10" ht="20.100000000000001" customHeight="1">
      <c r="A31" s="10" t="s">
        <v>12</v>
      </c>
      <c r="B31" s="136">
        <v>26194746</v>
      </c>
      <c r="C31" s="136">
        <v>26105923</v>
      </c>
      <c r="D31" s="7">
        <f t="shared" si="1"/>
        <v>88823</v>
      </c>
      <c r="E31" s="12">
        <f t="shared" si="2"/>
        <v>0.34024079516361094</v>
      </c>
    </row>
    <row r="32" spans="1:10" ht="20.100000000000001" customHeight="1">
      <c r="A32" s="10" t="s">
        <v>13</v>
      </c>
      <c r="B32" s="56">
        <v>32504338</v>
      </c>
      <c r="C32" s="56">
        <v>34086361</v>
      </c>
      <c r="D32" s="7">
        <f t="shared" si="1"/>
        <v>-1582023</v>
      </c>
      <c r="E32" s="12">
        <f t="shared" si="2"/>
        <v>-4.6412199882527796</v>
      </c>
    </row>
    <row r="33" spans="1:10" ht="20.100000000000001" customHeight="1">
      <c r="A33" s="10" t="s">
        <v>24</v>
      </c>
      <c r="B33" s="56">
        <f>B34+B35</f>
        <v>38693477</v>
      </c>
      <c r="C33" s="56">
        <f>C34+C35</f>
        <v>41182867</v>
      </c>
      <c r="D33" s="7">
        <f t="shared" si="1"/>
        <v>-2489390</v>
      </c>
      <c r="E33" s="12">
        <f t="shared" si="2"/>
        <v>-6.0447224327534066</v>
      </c>
    </row>
    <row r="34" spans="1:10" ht="20.100000000000001" customHeight="1">
      <c r="A34" s="10" t="s">
        <v>14</v>
      </c>
      <c r="B34" s="56">
        <v>1725078</v>
      </c>
      <c r="C34" s="56">
        <v>2192977</v>
      </c>
      <c r="D34" s="7">
        <f t="shared" si="1"/>
        <v>-467899</v>
      </c>
      <c r="E34" s="12">
        <f t="shared" si="2"/>
        <v>-21.336247484583744</v>
      </c>
      <c r="H34" s="6"/>
      <c r="I34" s="6"/>
      <c r="J34" s="6"/>
    </row>
    <row r="35" spans="1:10" ht="19.5" customHeight="1">
      <c r="A35" s="10" t="s">
        <v>103</v>
      </c>
      <c r="B35" s="56">
        <v>36968399</v>
      </c>
      <c r="C35" s="56">
        <v>38989890</v>
      </c>
      <c r="D35" s="7">
        <f t="shared" si="1"/>
        <v>-2021491</v>
      </c>
      <c r="E35" s="12">
        <f t="shared" si="2"/>
        <v>-5.1846542783270229</v>
      </c>
      <c r="H35" s="6"/>
      <c r="I35" s="6"/>
      <c r="J35" s="6"/>
    </row>
    <row r="36" spans="1:10" ht="19.5" customHeight="1">
      <c r="A36" s="10" t="s">
        <v>111</v>
      </c>
      <c r="B36" s="56">
        <f>B37+B40+B42</f>
        <v>2465405081</v>
      </c>
      <c r="C36" s="56">
        <f>C37+C40+C42</f>
        <v>2411087829</v>
      </c>
      <c r="D36" s="7">
        <f t="shared" si="1"/>
        <v>54317252</v>
      </c>
      <c r="E36" s="12">
        <f t="shared" si="2"/>
        <v>2.2528110069938063</v>
      </c>
      <c r="H36" s="6"/>
      <c r="I36" s="6"/>
      <c r="J36" s="6"/>
    </row>
    <row r="37" spans="1:10" ht="19.5" customHeight="1">
      <c r="A37" s="10" t="s">
        <v>109</v>
      </c>
      <c r="B37" s="56">
        <f>B38+B39</f>
        <v>2256172680</v>
      </c>
      <c r="C37" s="56">
        <f>C38+C39</f>
        <v>2256774322</v>
      </c>
      <c r="D37" s="7">
        <f t="shared" si="1"/>
        <v>-601642</v>
      </c>
      <c r="E37" s="12">
        <f t="shared" si="2"/>
        <v>-2.6659378128106866E-2</v>
      </c>
      <c r="H37" s="6"/>
      <c r="I37" s="6"/>
      <c r="J37" s="6"/>
    </row>
    <row r="38" spans="1:10" ht="19.5" customHeight="1">
      <c r="A38" s="10" t="s">
        <v>15</v>
      </c>
      <c r="B38" s="56">
        <v>13716744</v>
      </c>
      <c r="C38" s="56">
        <v>13716744</v>
      </c>
      <c r="D38" s="7">
        <f t="shared" si="1"/>
        <v>0</v>
      </c>
      <c r="E38" s="12">
        <f t="shared" si="2"/>
        <v>0</v>
      </c>
    </row>
    <row r="39" spans="1:10" ht="19.5" customHeight="1">
      <c r="A39" s="10" t="s">
        <v>16</v>
      </c>
      <c r="B39" s="56">
        <v>2242455936</v>
      </c>
      <c r="C39" s="56">
        <v>2243057578</v>
      </c>
      <c r="D39" s="7">
        <f t="shared" si="1"/>
        <v>-601642</v>
      </c>
      <c r="E39" s="12">
        <f t="shared" si="2"/>
        <v>-2.6822405537019169E-2</v>
      </c>
      <c r="H39" s="6"/>
      <c r="I39" s="6"/>
    </row>
    <row r="40" spans="1:10" ht="18" customHeight="1">
      <c r="A40" s="10" t="s">
        <v>17</v>
      </c>
      <c r="B40" s="56">
        <v>245698176</v>
      </c>
      <c r="C40" s="56">
        <f>C41</f>
        <v>216466022</v>
      </c>
      <c r="D40" s="7">
        <f t="shared" si="1"/>
        <v>29232154</v>
      </c>
      <c r="E40" s="12">
        <f t="shared" si="2"/>
        <v>13.504269044127396</v>
      </c>
      <c r="H40" s="6"/>
      <c r="I40" s="6"/>
      <c r="J40" s="6"/>
    </row>
    <row r="41" spans="1:10" ht="18" customHeight="1">
      <c r="A41" s="10" t="s">
        <v>18</v>
      </c>
      <c r="B41" s="56">
        <v>245698176</v>
      </c>
      <c r="C41" s="56">
        <f>207731796+8734226</f>
        <v>216466022</v>
      </c>
      <c r="D41" s="7">
        <f t="shared" si="1"/>
        <v>29232154</v>
      </c>
      <c r="E41" s="12">
        <f t="shared" si="2"/>
        <v>13.504269044127396</v>
      </c>
      <c r="H41" s="6"/>
      <c r="I41" s="6"/>
      <c r="J41" s="6"/>
    </row>
    <row r="42" spans="1:10" ht="18" customHeight="1">
      <c r="A42" s="13" t="s">
        <v>110</v>
      </c>
      <c r="B42" s="56">
        <f>B43</f>
        <v>-36465775</v>
      </c>
      <c r="C42" s="56">
        <f>C43</f>
        <v>-62152515</v>
      </c>
      <c r="D42" s="7">
        <f t="shared" si="1"/>
        <v>25686740</v>
      </c>
      <c r="E42" s="12">
        <f t="shared" si="2"/>
        <v>-41.328560879636164</v>
      </c>
      <c r="H42" s="6"/>
      <c r="I42" s="6"/>
      <c r="J42" s="6"/>
    </row>
    <row r="43" spans="1:10" ht="18" customHeight="1">
      <c r="A43" s="13" t="s">
        <v>112</v>
      </c>
      <c r="B43" s="56">
        <v>-36465775</v>
      </c>
      <c r="C43" s="56">
        <v>-62152515</v>
      </c>
      <c r="D43" s="7">
        <f t="shared" si="1"/>
        <v>25686740</v>
      </c>
      <c r="E43" s="12">
        <f t="shared" si="2"/>
        <v>-41.328560879636164</v>
      </c>
      <c r="H43" s="6"/>
      <c r="I43" s="6"/>
      <c r="J43" s="6"/>
    </row>
    <row r="44" spans="1:10" ht="18" customHeight="1" thickBot="1">
      <c r="A44" s="14" t="s">
        <v>104</v>
      </c>
      <c r="B44" s="137">
        <f>B28+B36</f>
        <v>2574688085</v>
      </c>
      <c r="C44" s="137">
        <f>C28+C36</f>
        <v>2518069948</v>
      </c>
      <c r="D44" s="15">
        <f t="shared" si="1"/>
        <v>56618137</v>
      </c>
      <c r="E44" s="12">
        <f t="shared" si="2"/>
        <v>2.2484735598774557</v>
      </c>
    </row>
    <row r="45" spans="1:10">
      <c r="B45" s="125"/>
      <c r="C45" s="125"/>
      <c r="D45" s="125"/>
    </row>
    <row r="46" spans="1:10">
      <c r="H46" s="6"/>
      <c r="I46" s="6"/>
      <c r="J46" s="6"/>
    </row>
    <row r="47" spans="1:10">
      <c r="H47" s="6"/>
      <c r="I47" s="6"/>
      <c r="J47" s="6"/>
    </row>
    <row r="48" spans="1:10">
      <c r="H48" s="6"/>
      <c r="I48" s="6"/>
      <c r="J48" s="6"/>
    </row>
    <row r="50" spans="8:10">
      <c r="H50" s="6"/>
      <c r="I50" s="6"/>
      <c r="J50" s="6"/>
    </row>
    <row r="51" spans="8:10">
      <c r="H51" s="6"/>
      <c r="I51" s="6"/>
      <c r="J51" s="6"/>
    </row>
    <row r="52" spans="8:10">
      <c r="H52" s="6"/>
      <c r="I52" s="6"/>
      <c r="J52" s="6"/>
    </row>
    <row r="53" spans="8:10">
      <c r="H53" s="6"/>
      <c r="I53" s="6"/>
      <c r="J53" s="6"/>
    </row>
    <row r="54" spans="8:10">
      <c r="H54" s="6"/>
      <c r="I54" s="6"/>
      <c r="J54" s="6"/>
    </row>
  </sheetData>
  <sheetProtection algorithmName="SHA-512" hashValue="CLX5KTNVpQ1+tPTU4ZqW+sP2SL278hcUvhmvKNSpDybJDImjBRgC0hPRZtFz5Jm/yXiKTbd7e7ifWyr6QqyWRQ==" saltValue="1N9UMenU0QCo5wcKa/q0mQ==" spinCount="100000" sheet="1" objects="1" scenarios="1"/>
  <mergeCells count="9">
    <mergeCell ref="A1:E1"/>
    <mergeCell ref="D4:E4"/>
    <mergeCell ref="D5:D6"/>
    <mergeCell ref="E5:E6"/>
    <mergeCell ref="A4:A6"/>
    <mergeCell ref="B4:B6"/>
    <mergeCell ref="C4:C6"/>
    <mergeCell ref="A2:E2"/>
    <mergeCell ref="A3:E3"/>
  </mergeCells>
  <phoneticPr fontId="1" type="noConversion"/>
  <printOptions horizontalCentered="1" verticalCentered="1"/>
  <pageMargins left="0.19685039370078741" right="0.19685039370078741" top="0.31496062992125984" bottom="0.39370078740157483" header="0.31496062992125984" footer="0.19685039370078741"/>
  <pageSetup paperSize="9" orientation="portrait" r:id="rId1"/>
  <headerFooter>
    <oddHeader>&amp;R
&amp;"標楷體,標準"全&amp;N頁第&amp;P頁
單位：新臺幣元</oddHeader>
    <oddFooter>&amp;C
～  　    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5" defaultRowHeight="16.5"/>
  <cols>
    <col min="1" max="1" width="15.5" style="3" bestFit="1" customWidth="1"/>
    <col min="2" max="2" width="21.125" style="3" customWidth="1"/>
    <col min="3" max="4" width="15.875" style="3" customWidth="1"/>
    <col min="5" max="5" width="14.75" style="3" customWidth="1"/>
    <col min="6" max="6" width="16.125" style="3" customWidth="1"/>
    <col min="7" max="7" width="8.75" style="3"/>
    <col min="8" max="8" width="13.875" style="3" bestFit="1" customWidth="1"/>
    <col min="9" max="9" width="23.75" style="3" customWidth="1"/>
    <col min="10" max="10" width="38.5" style="3" customWidth="1"/>
    <col min="11" max="16384" width="8.75" style="3"/>
  </cols>
  <sheetData>
    <row r="1" spans="1:10" ht="22.5" customHeight="1">
      <c r="A1" s="188" t="s">
        <v>183</v>
      </c>
      <c r="B1" s="188"/>
      <c r="C1" s="188"/>
      <c r="D1" s="188"/>
      <c r="E1" s="188"/>
      <c r="F1" s="188"/>
      <c r="I1" s="2"/>
      <c r="J1" s="2"/>
    </row>
    <row r="2" spans="1:10" ht="22.5" customHeight="1">
      <c r="A2" s="188" t="s">
        <v>273</v>
      </c>
      <c r="B2" s="188"/>
      <c r="C2" s="188"/>
      <c r="D2" s="188"/>
      <c r="E2" s="188"/>
      <c r="F2" s="188"/>
      <c r="J2" s="6"/>
    </row>
    <row r="3" spans="1:10" ht="22.5" customHeight="1" thickBot="1">
      <c r="A3" s="201" t="s">
        <v>318</v>
      </c>
      <c r="B3" s="201"/>
      <c r="C3" s="201"/>
      <c r="D3" s="201"/>
      <c r="E3" s="201"/>
      <c r="F3" s="201"/>
      <c r="J3" s="6"/>
    </row>
    <row r="4" spans="1:10" ht="30" customHeight="1">
      <c r="A4" s="204" t="s">
        <v>25</v>
      </c>
      <c r="B4" s="206" t="s">
        <v>40</v>
      </c>
      <c r="C4" s="208" t="s">
        <v>120</v>
      </c>
      <c r="D4" s="210" t="s">
        <v>121</v>
      </c>
      <c r="E4" s="202" t="s">
        <v>41</v>
      </c>
      <c r="F4" s="203"/>
      <c r="J4" s="6"/>
    </row>
    <row r="5" spans="1:10" ht="31.5" customHeight="1">
      <c r="A5" s="205"/>
      <c r="B5" s="207"/>
      <c r="C5" s="209"/>
      <c r="D5" s="211"/>
      <c r="E5" s="17" t="s">
        <v>42</v>
      </c>
      <c r="F5" s="48" t="s">
        <v>43</v>
      </c>
      <c r="G5" s="18"/>
      <c r="H5" s="18"/>
      <c r="J5" s="6"/>
    </row>
    <row r="6" spans="1:10" ht="30" customHeight="1">
      <c r="A6" s="9">
        <f>SUM(A7:A12)</f>
        <v>167550655</v>
      </c>
      <c r="B6" s="4" t="s">
        <v>26</v>
      </c>
      <c r="C6" s="9">
        <f>SUM(C7:C12)</f>
        <v>156088958</v>
      </c>
      <c r="D6" s="9">
        <f>SUM(D7:D12)</f>
        <v>193218044</v>
      </c>
      <c r="E6" s="7">
        <f>D6-C6</f>
        <v>37129086</v>
      </c>
      <c r="F6" s="12">
        <f>E6/C6*100</f>
        <v>23.78713169447899</v>
      </c>
      <c r="J6" s="6"/>
    </row>
    <row r="7" spans="1:10" ht="30" customHeight="1">
      <c r="A7" s="9">
        <v>41401930</v>
      </c>
      <c r="B7" s="4" t="s">
        <v>27</v>
      </c>
      <c r="C7" s="9">
        <v>46656328</v>
      </c>
      <c r="D7" s="9">
        <v>44302762</v>
      </c>
      <c r="E7" s="7">
        <f t="shared" ref="E7:E26" si="0">D7-C7</f>
        <v>-2353566</v>
      </c>
      <c r="F7" s="12">
        <f t="shared" ref="F7:F26" si="1">E7/C7*100</f>
        <v>-5.0444732813092363</v>
      </c>
      <c r="J7" s="6"/>
    </row>
    <row r="8" spans="1:10" ht="30" customHeight="1">
      <c r="A8" s="9">
        <v>31074675</v>
      </c>
      <c r="B8" s="4" t="s">
        <v>122</v>
      </c>
      <c r="C8" s="9">
        <v>45000000</v>
      </c>
      <c r="D8" s="9">
        <v>37924625</v>
      </c>
      <c r="E8" s="7">
        <f t="shared" si="0"/>
        <v>-7075375</v>
      </c>
      <c r="F8" s="12">
        <f t="shared" si="1"/>
        <v>-15.723055555555558</v>
      </c>
      <c r="J8" s="6"/>
    </row>
    <row r="9" spans="1:10" ht="30" customHeight="1">
      <c r="A9" s="9">
        <v>6864034</v>
      </c>
      <c r="B9" s="4" t="s">
        <v>28</v>
      </c>
      <c r="C9" s="9">
        <v>9984219</v>
      </c>
      <c r="D9" s="9">
        <f>45394050-D8</f>
        <v>7469425</v>
      </c>
      <c r="E9" s="7">
        <f t="shared" si="0"/>
        <v>-2514794</v>
      </c>
      <c r="F9" s="12">
        <f t="shared" si="1"/>
        <v>-25.187688691524095</v>
      </c>
      <c r="J9" s="6"/>
    </row>
    <row r="10" spans="1:10" ht="30" customHeight="1">
      <c r="A10" s="9">
        <v>11818628</v>
      </c>
      <c r="B10" s="4" t="s">
        <v>29</v>
      </c>
      <c r="C10" s="9">
        <v>11682994</v>
      </c>
      <c r="D10" s="9">
        <v>21819088</v>
      </c>
      <c r="E10" s="7">
        <f t="shared" si="0"/>
        <v>10136094</v>
      </c>
      <c r="F10" s="12">
        <f t="shared" si="1"/>
        <v>86.759387191331257</v>
      </c>
      <c r="J10" s="6"/>
    </row>
    <row r="11" spans="1:10" ht="30" customHeight="1">
      <c r="A11" s="9">
        <v>63234752</v>
      </c>
      <c r="B11" s="4" t="s">
        <v>30</v>
      </c>
      <c r="C11" s="9">
        <v>27197240</v>
      </c>
      <c r="D11" s="9">
        <v>66313243</v>
      </c>
      <c r="E11" s="7">
        <f t="shared" si="0"/>
        <v>39116003</v>
      </c>
      <c r="F11" s="12">
        <f t="shared" si="1"/>
        <v>143.82342840670597</v>
      </c>
      <c r="J11" s="6"/>
    </row>
    <row r="12" spans="1:10" ht="30" customHeight="1">
      <c r="A12" s="9">
        <v>13156636</v>
      </c>
      <c r="B12" s="4" t="s">
        <v>31</v>
      </c>
      <c r="C12" s="9">
        <v>15568177</v>
      </c>
      <c r="D12" s="9">
        <v>15388901</v>
      </c>
      <c r="E12" s="7">
        <f t="shared" si="0"/>
        <v>-179276</v>
      </c>
      <c r="F12" s="12">
        <f t="shared" si="1"/>
        <v>-1.1515542250065631</v>
      </c>
    </row>
    <row r="13" spans="1:10" ht="30" customHeight="1">
      <c r="A13" s="9">
        <f>SUM(A14:A21)</f>
        <v>158816429</v>
      </c>
      <c r="B13" s="4" t="s">
        <v>32</v>
      </c>
      <c r="C13" s="9">
        <f>SUM(C14:C21)</f>
        <v>177950236</v>
      </c>
      <c r="D13" s="9">
        <f>SUM(D14:D21)</f>
        <v>164587532</v>
      </c>
      <c r="E13" s="7">
        <f t="shared" si="0"/>
        <v>-13362704</v>
      </c>
      <c r="F13" s="12">
        <f t="shared" si="1"/>
        <v>-7.5092364586692648</v>
      </c>
    </row>
    <row r="14" spans="1:10" ht="30" customHeight="1">
      <c r="A14" s="9">
        <v>1657661</v>
      </c>
      <c r="B14" s="4" t="s">
        <v>33</v>
      </c>
      <c r="C14" s="9">
        <v>1614798</v>
      </c>
      <c r="D14" s="9">
        <v>1605173</v>
      </c>
      <c r="E14" s="7">
        <f t="shared" si="0"/>
        <v>-9625</v>
      </c>
      <c r="F14" s="12">
        <f t="shared" si="1"/>
        <v>-0.59604978455509605</v>
      </c>
      <c r="J14" s="6"/>
    </row>
    <row r="15" spans="1:10" ht="30" customHeight="1">
      <c r="A15" s="9">
        <v>20151650</v>
      </c>
      <c r="B15" s="4" t="s">
        <v>34</v>
      </c>
      <c r="C15" s="9">
        <v>24410230</v>
      </c>
      <c r="D15" s="9">
        <v>20138928</v>
      </c>
      <c r="E15" s="7">
        <f t="shared" si="0"/>
        <v>-4271302</v>
      </c>
      <c r="F15" s="12">
        <f t="shared" si="1"/>
        <v>-17.497999814012406</v>
      </c>
      <c r="J15" s="6"/>
    </row>
    <row r="16" spans="1:10" ht="30" customHeight="1">
      <c r="A16" s="9">
        <v>63893764</v>
      </c>
      <c r="B16" s="20" t="s">
        <v>35</v>
      </c>
      <c r="C16" s="9">
        <v>65140990</v>
      </c>
      <c r="D16" s="9">
        <v>63870327</v>
      </c>
      <c r="E16" s="7">
        <f t="shared" si="0"/>
        <v>-1270663</v>
      </c>
      <c r="F16" s="12">
        <f t="shared" si="1"/>
        <v>-1.9506350763167708</v>
      </c>
      <c r="J16" s="6"/>
    </row>
    <row r="17" spans="1:10" ht="30" customHeight="1">
      <c r="A17" s="19">
        <v>1188000</v>
      </c>
      <c r="B17" s="4" t="s">
        <v>36</v>
      </c>
      <c r="C17" s="9">
        <v>1550000</v>
      </c>
      <c r="D17" s="19">
        <v>1313900</v>
      </c>
      <c r="E17" s="7">
        <f t="shared" si="0"/>
        <v>-236100</v>
      </c>
      <c r="F17" s="12">
        <f t="shared" si="1"/>
        <v>-15.232258064516129</v>
      </c>
      <c r="J17" s="6"/>
    </row>
    <row r="18" spans="1:10" ht="30" customHeight="1">
      <c r="A18" s="9">
        <v>37381973</v>
      </c>
      <c r="B18" s="4" t="s">
        <v>37</v>
      </c>
      <c r="C18" s="9">
        <v>47564690</v>
      </c>
      <c r="D18" s="9">
        <v>45122764</v>
      </c>
      <c r="E18" s="7">
        <f t="shared" si="0"/>
        <v>-2441926</v>
      </c>
      <c r="F18" s="12">
        <f t="shared" si="1"/>
        <v>-5.1339050039010026</v>
      </c>
      <c r="J18" s="6"/>
    </row>
    <row r="19" spans="1:10" ht="30" customHeight="1">
      <c r="A19" s="9">
        <v>4690456</v>
      </c>
      <c r="B19" s="4" t="s">
        <v>38</v>
      </c>
      <c r="C19" s="121">
        <v>5377340</v>
      </c>
      <c r="D19" s="9">
        <v>4873423</v>
      </c>
      <c r="E19" s="7">
        <f t="shared" si="0"/>
        <v>-503917</v>
      </c>
      <c r="F19" s="12">
        <f t="shared" si="1"/>
        <v>-9.3711202936767997</v>
      </c>
    </row>
    <row r="20" spans="1:10" ht="30" customHeight="1">
      <c r="A20" s="74">
        <v>4045530</v>
      </c>
      <c r="B20" s="4" t="s">
        <v>308</v>
      </c>
      <c r="C20" s="19">
        <v>0</v>
      </c>
      <c r="D20" s="74">
        <v>504959</v>
      </c>
      <c r="E20" s="171">
        <f t="shared" si="0"/>
        <v>504959</v>
      </c>
      <c r="F20" s="172" t="e">
        <f t="shared" si="1"/>
        <v>#DIV/0!</v>
      </c>
    </row>
    <row r="21" spans="1:10" ht="30" customHeight="1">
      <c r="A21" s="9">
        <v>25807395</v>
      </c>
      <c r="B21" s="4" t="s">
        <v>39</v>
      </c>
      <c r="C21" s="9">
        <v>32292188</v>
      </c>
      <c r="D21" s="9">
        <v>27158058</v>
      </c>
      <c r="E21" s="7">
        <f t="shared" si="0"/>
        <v>-5134130</v>
      </c>
      <c r="F21" s="12">
        <f t="shared" si="1"/>
        <v>-15.898984608909128</v>
      </c>
      <c r="J21" s="6"/>
    </row>
    <row r="22" spans="1:10" ht="30" customHeight="1">
      <c r="A22" s="135">
        <f>A6-A13</f>
        <v>8734226</v>
      </c>
      <c r="B22" s="4" t="s">
        <v>114</v>
      </c>
      <c r="C22" s="9">
        <f>C6-C13</f>
        <v>-21861278</v>
      </c>
      <c r="D22" s="135">
        <f>D6-D13</f>
        <v>28630512</v>
      </c>
      <c r="E22" s="7">
        <f t="shared" si="0"/>
        <v>50491790</v>
      </c>
      <c r="F22" s="12">
        <f t="shared" si="1"/>
        <v>-230.96449347563302</v>
      </c>
      <c r="J22" s="6"/>
    </row>
    <row r="23" spans="1:10" ht="30" customHeight="1">
      <c r="A23" s="7"/>
      <c r="B23" s="4" t="s">
        <v>115</v>
      </c>
      <c r="C23" s="7"/>
      <c r="D23" s="7"/>
      <c r="E23" s="7">
        <f t="shared" si="0"/>
        <v>0</v>
      </c>
      <c r="F23" s="12" t="e">
        <f t="shared" si="1"/>
        <v>#DIV/0!</v>
      </c>
      <c r="H23" s="120"/>
      <c r="J23" s="6"/>
    </row>
    <row r="24" spans="1:10" ht="39.950000000000003" customHeight="1">
      <c r="A24" s="121">
        <v>-47443619</v>
      </c>
      <c r="B24" s="5" t="s">
        <v>116</v>
      </c>
      <c r="C24" s="121">
        <v>0</v>
      </c>
      <c r="D24" s="121">
        <v>25686740</v>
      </c>
      <c r="E24" s="7">
        <f t="shared" si="0"/>
        <v>25686740</v>
      </c>
      <c r="F24" s="12" t="e">
        <f t="shared" si="1"/>
        <v>#DIV/0!</v>
      </c>
      <c r="J24" s="6"/>
    </row>
    <row r="25" spans="1:10" ht="30" customHeight="1">
      <c r="A25" s="121">
        <f>A24</f>
        <v>-47443619</v>
      </c>
      <c r="B25" s="4" t="s">
        <v>117</v>
      </c>
      <c r="C25" s="121">
        <v>0</v>
      </c>
      <c r="D25" s="121">
        <f>D24</f>
        <v>25686740</v>
      </c>
      <c r="E25" s="7">
        <f t="shared" si="0"/>
        <v>25686740</v>
      </c>
      <c r="F25" s="12" t="e">
        <f t="shared" si="1"/>
        <v>#DIV/0!</v>
      </c>
      <c r="J25" s="6"/>
    </row>
    <row r="26" spans="1:10" ht="30" customHeight="1" thickBot="1">
      <c r="A26" s="15">
        <f>A22+A25</f>
        <v>-38709393</v>
      </c>
      <c r="B26" s="49" t="s">
        <v>118</v>
      </c>
      <c r="C26" s="15">
        <f t="shared" ref="C26" si="2">C22+C25</f>
        <v>-21861278</v>
      </c>
      <c r="D26" s="15">
        <f>D22+D25</f>
        <v>54317252</v>
      </c>
      <c r="E26" s="15">
        <f t="shared" si="0"/>
        <v>76178530</v>
      </c>
      <c r="F26" s="16">
        <f t="shared" si="1"/>
        <v>-348.4632966105641</v>
      </c>
      <c r="J26" s="6"/>
    </row>
    <row r="27" spans="1:10">
      <c r="J27" s="6"/>
    </row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  <row r="37" spans="10:10">
      <c r="J37" s="6"/>
    </row>
  </sheetData>
  <sheetProtection algorithmName="SHA-512" hashValue="70X5mH3w6X17FQVsbdx221fOmP/fJBRgIIaKEf8Vs+Za+p6ez0OIf5OX36LWQzCYv69NztL7vdX7hjucfWUrXw==" saltValue="QuNmIIbtFE84LykPvbgFjw==" spinCount="100000" sheet="1" objects="1" scenarios="1"/>
  <mergeCells count="8">
    <mergeCell ref="A1:F1"/>
    <mergeCell ref="E4:F4"/>
    <mergeCell ref="A4:A5"/>
    <mergeCell ref="B4:B5"/>
    <mergeCell ref="C4:C5"/>
    <mergeCell ref="D4:D5"/>
    <mergeCell ref="A2:F2"/>
    <mergeCell ref="A3:F3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>&amp;R&amp;"標楷體,標準"
全&amp;N頁第&amp;P頁
單位：新臺幣元</oddHeader>
    <oddFooter>&amp;C～   　   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zoomScale="130" zoomScaleNormal="130" workbookViewId="0">
      <selection activeCell="B7" sqref="B7"/>
    </sheetView>
  </sheetViews>
  <sheetFormatPr defaultColWidth="8.75" defaultRowHeight="16.5"/>
  <cols>
    <col min="1" max="1" width="2.375" style="3" customWidth="1"/>
    <col min="2" max="2" width="42.75" style="3" customWidth="1"/>
    <col min="3" max="3" width="18.25" style="3" customWidth="1"/>
    <col min="4" max="4" width="18.75" style="3" customWidth="1"/>
    <col min="5" max="16384" width="8.75" style="3"/>
  </cols>
  <sheetData>
    <row r="1" spans="1:8" ht="19.5" customHeight="1">
      <c r="A1" s="188" t="s">
        <v>183</v>
      </c>
      <c r="B1" s="188"/>
      <c r="C1" s="188"/>
      <c r="D1" s="188"/>
    </row>
    <row r="2" spans="1:8" ht="19.5" customHeight="1">
      <c r="A2" s="216" t="s">
        <v>279</v>
      </c>
      <c r="B2" s="216"/>
      <c r="C2" s="216"/>
      <c r="D2" s="216"/>
    </row>
    <row r="3" spans="1:8" ht="19.5" customHeight="1" thickBot="1">
      <c r="A3" s="201" t="s">
        <v>318</v>
      </c>
      <c r="B3" s="201"/>
      <c r="C3" s="201"/>
      <c r="D3" s="201"/>
    </row>
    <row r="4" spans="1:8" ht="21.6" customHeight="1">
      <c r="A4" s="214" t="s">
        <v>280</v>
      </c>
      <c r="B4" s="215"/>
      <c r="C4" s="168" t="s">
        <v>92</v>
      </c>
      <c r="D4" s="75" t="s">
        <v>93</v>
      </c>
      <c r="H4" s="61"/>
    </row>
    <row r="5" spans="1:8" s="22" customFormat="1" ht="24" customHeight="1">
      <c r="A5" s="83" t="s">
        <v>94</v>
      </c>
      <c r="B5" s="84"/>
      <c r="C5" s="85"/>
      <c r="D5" s="86" t="s">
        <v>95</v>
      </c>
    </row>
    <row r="6" spans="1:8" s="22" customFormat="1" ht="22.5" customHeight="1">
      <c r="A6" s="90"/>
      <c r="B6" s="87" t="s">
        <v>234</v>
      </c>
      <c r="C6" s="88">
        <v>28630512</v>
      </c>
      <c r="D6" s="88">
        <v>8734226</v>
      </c>
    </row>
    <row r="7" spans="1:8" s="22" customFormat="1" ht="21.75" customHeight="1">
      <c r="A7" s="90"/>
      <c r="B7" s="87" t="s">
        <v>235</v>
      </c>
      <c r="C7" s="91">
        <v>-38919792</v>
      </c>
      <c r="D7" s="91">
        <v>-35655252</v>
      </c>
    </row>
    <row r="8" spans="1:8" s="22" customFormat="1" ht="21.75" customHeight="1">
      <c r="A8" s="90"/>
      <c r="B8" s="87" t="s">
        <v>236</v>
      </c>
      <c r="C8" s="88">
        <f>SUM(C6:C7)</f>
        <v>-10289280</v>
      </c>
      <c r="D8" s="88">
        <f>SUM(D6:D7)</f>
        <v>-26921026</v>
      </c>
    </row>
    <row r="9" spans="1:8" s="22" customFormat="1" ht="21.75" customHeight="1">
      <c r="A9" s="90"/>
      <c r="B9" s="87" t="s">
        <v>237</v>
      </c>
      <c r="C9" s="88"/>
      <c r="D9" s="88"/>
    </row>
    <row r="10" spans="1:8" s="22" customFormat="1" ht="21.75" customHeight="1">
      <c r="A10" s="90"/>
      <c r="B10" s="87" t="s">
        <v>238</v>
      </c>
      <c r="C10" s="88">
        <v>4011265</v>
      </c>
      <c r="D10" s="88">
        <v>11752843</v>
      </c>
      <c r="G10" s="89"/>
    </row>
    <row r="11" spans="1:8" s="22" customFormat="1" ht="21.75" customHeight="1">
      <c r="A11" s="90"/>
      <c r="B11" s="87" t="s">
        <v>239</v>
      </c>
      <c r="C11" s="88">
        <v>-27393451</v>
      </c>
      <c r="D11" s="88">
        <v>-27579500</v>
      </c>
      <c r="G11" s="89"/>
    </row>
    <row r="12" spans="1:8" s="22" customFormat="1" ht="21.75" customHeight="1">
      <c r="A12" s="90"/>
      <c r="B12" s="87" t="s">
        <v>240</v>
      </c>
      <c r="C12" s="88">
        <v>-3235249</v>
      </c>
      <c r="D12" s="88">
        <v>15532007</v>
      </c>
    </row>
    <row r="13" spans="1:8" s="22" customFormat="1" ht="21.75" customHeight="1">
      <c r="A13" s="90"/>
      <c r="B13" s="87" t="s">
        <v>241</v>
      </c>
      <c r="C13" s="91">
        <v>6372298</v>
      </c>
      <c r="D13" s="91">
        <v>-1387156</v>
      </c>
    </row>
    <row r="14" spans="1:8" s="22" customFormat="1" ht="21.75" customHeight="1">
      <c r="A14" s="169" t="s">
        <v>242</v>
      </c>
      <c r="B14" s="87"/>
      <c r="C14" s="88">
        <f>SUM(C8:C13)</f>
        <v>-30534417</v>
      </c>
      <c r="D14" s="88">
        <f>SUM(D8:D13)</f>
        <v>-28602832</v>
      </c>
    </row>
    <row r="15" spans="1:8" s="22" customFormat="1" ht="21.75" customHeight="1">
      <c r="A15" s="169" t="s">
        <v>243</v>
      </c>
      <c r="B15" s="87"/>
      <c r="C15" s="88">
        <v>13094432</v>
      </c>
      <c r="D15" s="88">
        <v>10562350</v>
      </c>
    </row>
    <row r="16" spans="1:8" s="22" customFormat="1" ht="21.75" customHeight="1">
      <c r="A16" s="169" t="s">
        <v>244</v>
      </c>
      <c r="B16" s="87"/>
      <c r="C16" s="91">
        <v>22104358</v>
      </c>
      <c r="D16" s="91">
        <v>24700806</v>
      </c>
    </row>
    <row r="17" spans="1:4" s="22" customFormat="1" ht="21.75" customHeight="1">
      <c r="A17" s="212" t="s">
        <v>245</v>
      </c>
      <c r="B17" s="213"/>
      <c r="C17" s="91">
        <f>SUM(C14:C16)</f>
        <v>4664373</v>
      </c>
      <c r="D17" s="91">
        <f>SUM(D14:D16)</f>
        <v>6660324</v>
      </c>
    </row>
    <row r="18" spans="1:4" ht="24" customHeight="1">
      <c r="A18" s="79" t="s">
        <v>113</v>
      </c>
      <c r="B18" s="80"/>
      <c r="C18" s="73"/>
      <c r="D18" s="73"/>
    </row>
    <row r="19" spans="1:4" ht="24" customHeight="1">
      <c r="A19" s="41"/>
      <c r="B19" s="81" t="s">
        <v>247</v>
      </c>
      <c r="C19" s="73">
        <v>243693924</v>
      </c>
      <c r="D19" s="73">
        <v>300781323</v>
      </c>
    </row>
    <row r="20" spans="1:4" ht="24" customHeight="1">
      <c r="A20" s="41"/>
      <c r="B20" s="81" t="s">
        <v>248</v>
      </c>
      <c r="C20" s="73">
        <v>0</v>
      </c>
      <c r="D20" s="73">
        <v>0</v>
      </c>
    </row>
    <row r="21" spans="1:4" ht="24" customHeight="1">
      <c r="A21" s="41"/>
      <c r="B21" s="81" t="s">
        <v>249</v>
      </c>
      <c r="C21" s="73">
        <v>0</v>
      </c>
      <c r="D21" s="73">
        <v>0</v>
      </c>
    </row>
    <row r="22" spans="1:4" ht="24" customHeight="1">
      <c r="A22" s="41"/>
      <c r="B22" s="81" t="s">
        <v>270</v>
      </c>
      <c r="C22" s="73">
        <v>-87337912</v>
      </c>
      <c r="D22" s="73">
        <v>-337297134</v>
      </c>
    </row>
    <row r="23" spans="1:4" ht="24" customHeight="1">
      <c r="A23" s="41"/>
      <c r="B23" s="81" t="s">
        <v>250</v>
      </c>
      <c r="C23" s="73">
        <v>-17726372</v>
      </c>
      <c r="D23" s="73">
        <v>-6583482</v>
      </c>
    </row>
    <row r="24" spans="1:4" ht="24" customHeight="1">
      <c r="A24" s="41"/>
      <c r="B24" s="81" t="s">
        <v>309</v>
      </c>
      <c r="C24" s="73">
        <v>-613700</v>
      </c>
      <c r="D24" s="73">
        <v>0</v>
      </c>
    </row>
    <row r="25" spans="1:4" ht="22.5" customHeight="1">
      <c r="A25" s="41"/>
      <c r="B25" s="81" t="s">
        <v>310</v>
      </c>
      <c r="C25" s="74">
        <v>-7958949</v>
      </c>
      <c r="D25" s="74">
        <v>-5964599</v>
      </c>
    </row>
    <row r="26" spans="1:4" ht="22.5" customHeight="1">
      <c r="A26" s="212" t="s">
        <v>246</v>
      </c>
      <c r="B26" s="213"/>
      <c r="C26" s="74">
        <f>SUM(C19:C25)</f>
        <v>130056991</v>
      </c>
      <c r="D26" s="74">
        <f>SUM(D19:D25)</f>
        <v>-49063892</v>
      </c>
    </row>
    <row r="27" spans="1:4" ht="22.5" customHeight="1">
      <c r="A27" s="79" t="s">
        <v>233</v>
      </c>
      <c r="B27" s="81"/>
      <c r="C27" s="73"/>
      <c r="D27" s="73"/>
    </row>
    <row r="28" spans="1:4" ht="22.5" customHeight="1">
      <c r="A28" s="41"/>
      <c r="B28" s="81" t="s">
        <v>251</v>
      </c>
      <c r="C28" s="73">
        <v>69217552</v>
      </c>
      <c r="D28" s="73">
        <v>62277072</v>
      </c>
    </row>
    <row r="29" spans="1:4" ht="22.5" customHeight="1">
      <c r="A29" s="41"/>
      <c r="B29" s="81" t="s">
        <v>252</v>
      </c>
      <c r="C29" s="73">
        <v>140940</v>
      </c>
      <c r="D29" s="73">
        <v>925310</v>
      </c>
    </row>
    <row r="30" spans="1:4" ht="22.5" customHeight="1">
      <c r="A30" s="41"/>
      <c r="B30" s="81" t="s">
        <v>253</v>
      </c>
      <c r="C30" s="73">
        <v>-70799575</v>
      </c>
      <c r="D30" s="73">
        <v>-62307746</v>
      </c>
    </row>
    <row r="31" spans="1:4" ht="22.5" customHeight="1">
      <c r="A31" s="41"/>
      <c r="B31" s="81" t="s">
        <v>254</v>
      </c>
      <c r="C31" s="73">
        <v>-608839</v>
      </c>
      <c r="D31" s="73">
        <v>-327374</v>
      </c>
    </row>
    <row r="32" spans="1:4" ht="22.5" customHeight="1">
      <c r="A32" s="41"/>
      <c r="B32" s="81" t="s">
        <v>311</v>
      </c>
      <c r="C32" s="74">
        <v>-2021491</v>
      </c>
      <c r="D32" s="74">
        <v>-1670558</v>
      </c>
    </row>
    <row r="33" spans="1:4" ht="21.75" customHeight="1">
      <c r="A33" s="212" t="s">
        <v>255</v>
      </c>
      <c r="B33" s="213"/>
      <c r="C33" s="74">
        <f>SUM(C28:C32)</f>
        <v>-4071413</v>
      </c>
      <c r="D33" s="74">
        <f>SUM(D28:D32)</f>
        <v>-1103296</v>
      </c>
    </row>
    <row r="34" spans="1:4" ht="21.75" customHeight="1">
      <c r="A34" s="76" t="s">
        <v>105</v>
      </c>
      <c r="B34" s="81"/>
      <c r="C34" s="186">
        <f>C33+C26+C17</f>
        <v>130649951</v>
      </c>
      <c r="D34" s="73">
        <f>D33+D26+D17</f>
        <v>-43506864</v>
      </c>
    </row>
    <row r="35" spans="1:4" ht="21.75" customHeight="1">
      <c r="A35" s="76" t="s">
        <v>96</v>
      </c>
      <c r="B35" s="81"/>
      <c r="C35" s="187">
        <v>1670842807</v>
      </c>
      <c r="D35" s="74">
        <v>1714349671</v>
      </c>
    </row>
    <row r="36" spans="1:4" ht="21.75" customHeight="1" thickBot="1">
      <c r="A36" s="77" t="s">
        <v>97</v>
      </c>
      <c r="B36" s="82"/>
      <c r="C36" s="78">
        <f>C34+C35</f>
        <v>1801492758</v>
      </c>
      <c r="D36" s="78">
        <f>D34+D35</f>
        <v>1670842807</v>
      </c>
    </row>
  </sheetData>
  <sheetProtection algorithmName="SHA-512" hashValue="79LUqjvDeeq5RcjGlROlSEQiFeqBik1VGyyQgWRobOuE1aTmfcGEPJ0Hh5SQL2BsMRiSGNeSsNVUv9LiijwudQ==" saltValue="g/51vq92SyUugolFmMVjDg==" spinCount="100000" sheet="1" objects="1" scenarios="1"/>
  <mergeCells count="7">
    <mergeCell ref="A33:B33"/>
    <mergeCell ref="A1:D1"/>
    <mergeCell ref="A17:B17"/>
    <mergeCell ref="A26:B26"/>
    <mergeCell ref="A4:B4"/>
    <mergeCell ref="A2:D2"/>
    <mergeCell ref="A3:D3"/>
  </mergeCells>
  <phoneticPr fontId="1" type="noConversion"/>
  <pageMargins left="1.1023622047244095" right="0.70866141732283472" top="0.55118110236220474" bottom="0.55118110236220474" header="0.31496062992125984" footer="0.31496062992125984"/>
  <pageSetup paperSize="9" orientation="portrait" r:id="rId1"/>
  <headerFooter>
    <oddHeader>&amp;R
&amp;"標楷體,標準"全&amp;N頁第&amp;P頁
單位:新臺幣元</oddHeader>
    <oddFooter>&amp;C～　　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zoomScale="115" zoomScaleNormal="115" workbookViewId="0">
      <selection activeCell="B12" sqref="B12"/>
    </sheetView>
  </sheetViews>
  <sheetFormatPr defaultColWidth="8.75" defaultRowHeight="16.5"/>
  <cols>
    <col min="1" max="1" width="1.5" style="3" customWidth="1"/>
    <col min="2" max="2" width="43.5" style="3" customWidth="1"/>
    <col min="3" max="3" width="14.75" style="3" bestFit="1" customWidth="1"/>
    <col min="4" max="4" width="10.875" style="3" bestFit="1" customWidth="1"/>
    <col min="5" max="5" width="14.75" style="3" bestFit="1" customWidth="1"/>
    <col min="6" max="6" width="13.875" style="3" customWidth="1"/>
    <col min="7" max="7" width="9.5" style="3" bestFit="1" customWidth="1"/>
    <col min="8" max="16384" width="8.75" style="3"/>
  </cols>
  <sheetData>
    <row r="1" spans="1:6">
      <c r="A1" s="188" t="s">
        <v>185</v>
      </c>
      <c r="B1" s="188"/>
      <c r="C1" s="188"/>
      <c r="D1" s="188"/>
      <c r="E1" s="188"/>
      <c r="F1" s="188"/>
    </row>
    <row r="2" spans="1:6">
      <c r="A2" s="188" t="s">
        <v>278</v>
      </c>
      <c r="B2" s="188"/>
      <c r="C2" s="188"/>
      <c r="D2" s="188"/>
      <c r="E2" s="188"/>
      <c r="F2" s="188"/>
    </row>
    <row r="3" spans="1:6" ht="17.25" thickBot="1">
      <c r="A3" s="201" t="s">
        <v>319</v>
      </c>
      <c r="B3" s="201"/>
      <c r="C3" s="201"/>
      <c r="D3" s="201"/>
      <c r="E3" s="201"/>
      <c r="F3" s="201"/>
    </row>
    <row r="4" spans="1:6" ht="33">
      <c r="A4" s="217" t="s">
        <v>205</v>
      </c>
      <c r="B4" s="218"/>
      <c r="C4" s="170" t="s">
        <v>85</v>
      </c>
      <c r="D4" s="181" t="s">
        <v>86</v>
      </c>
      <c r="E4" s="179" t="s">
        <v>87</v>
      </c>
      <c r="F4" s="68" t="s">
        <v>88</v>
      </c>
    </row>
    <row r="5" spans="1:6" ht="18.600000000000001" customHeight="1">
      <c r="A5" s="62" t="s">
        <v>203</v>
      </c>
      <c r="B5" s="63"/>
      <c r="C5" s="69"/>
      <c r="D5" s="182"/>
      <c r="E5" s="180"/>
      <c r="F5" s="71"/>
    </row>
    <row r="6" spans="1:6" ht="18.600000000000001" customHeight="1">
      <c r="A6" s="27"/>
      <c r="B6" s="64" t="s">
        <v>206</v>
      </c>
      <c r="C6" s="69">
        <v>44302762</v>
      </c>
      <c r="D6" s="182">
        <f>C6/$C$15*100</f>
        <v>27.814114230468011</v>
      </c>
      <c r="E6" s="180">
        <v>41401930</v>
      </c>
      <c r="F6" s="71">
        <f t="shared" ref="F6:F14" si="0">E6/$E$15*100</f>
        <v>28.954396252261709</v>
      </c>
    </row>
    <row r="7" spans="1:6" ht="18.600000000000001" customHeight="1">
      <c r="A7" s="27"/>
      <c r="B7" s="64" t="s">
        <v>207</v>
      </c>
      <c r="C7" s="69">
        <v>37924625</v>
      </c>
      <c r="D7" s="96">
        <f>C7/$C$15*100</f>
        <v>23.809798854023207</v>
      </c>
      <c r="E7" s="69">
        <v>31074675</v>
      </c>
      <c r="F7" s="71">
        <f t="shared" si="0"/>
        <v>21.732041316920508</v>
      </c>
    </row>
    <row r="8" spans="1:6" ht="18.600000000000001" customHeight="1">
      <c r="A8" s="27"/>
      <c r="B8" s="65" t="s">
        <v>204</v>
      </c>
      <c r="C8" s="69">
        <v>7469425</v>
      </c>
      <c r="D8" s="96">
        <f t="shared" ref="D8:D15" si="1">C8/$C$15*100</f>
        <v>4.6894466802298584</v>
      </c>
      <c r="E8" s="69">
        <v>6864034</v>
      </c>
      <c r="F8" s="71">
        <f t="shared" si="0"/>
        <v>4.8003549671475936</v>
      </c>
    </row>
    <row r="9" spans="1:6" ht="18.600000000000001" customHeight="1">
      <c r="A9" s="27"/>
      <c r="B9" s="64" t="s">
        <v>208</v>
      </c>
      <c r="C9" s="69">
        <v>21819088</v>
      </c>
      <c r="D9" s="96">
        <f t="shared" si="1"/>
        <v>13.698437267559838</v>
      </c>
      <c r="E9" s="69">
        <v>11818628</v>
      </c>
      <c r="F9" s="71">
        <f t="shared" si="0"/>
        <v>8.2653450761854668</v>
      </c>
    </row>
    <row r="10" spans="1:6" ht="18.600000000000001" customHeight="1">
      <c r="A10" s="27"/>
      <c r="B10" s="64" t="s">
        <v>209</v>
      </c>
      <c r="C10" s="69">
        <v>66313243</v>
      </c>
      <c r="D10" s="96">
        <f>C10/$C$15*100</f>
        <v>41.632711653390444</v>
      </c>
      <c r="E10" s="69">
        <v>63234752</v>
      </c>
      <c r="F10" s="71">
        <f t="shared" si="0"/>
        <v>44.22315738231282</v>
      </c>
    </row>
    <row r="11" spans="1:6" ht="18.600000000000001" customHeight="1">
      <c r="A11" s="27"/>
      <c r="B11" s="64" t="s">
        <v>210</v>
      </c>
      <c r="C11" s="69">
        <v>15388901</v>
      </c>
      <c r="D11" s="96">
        <f t="shared" si="1"/>
        <v>9.6614439139339297</v>
      </c>
      <c r="E11" s="69">
        <v>13156636</v>
      </c>
      <c r="F11" s="71">
        <f t="shared" si="0"/>
        <v>9.201079565391554</v>
      </c>
    </row>
    <row r="12" spans="1:6" ht="18.600000000000001" customHeight="1">
      <c r="A12" s="27"/>
      <c r="B12" s="64" t="s">
        <v>211</v>
      </c>
      <c r="C12" s="113">
        <v>-27393451</v>
      </c>
      <c r="D12" s="96">
        <f t="shared" si="1"/>
        <v>-17.198128082414549</v>
      </c>
      <c r="E12" s="113">
        <v>-27579500</v>
      </c>
      <c r="F12" s="71">
        <f t="shared" si="0"/>
        <v>-19.287694352394972</v>
      </c>
    </row>
    <row r="13" spans="1:6" ht="18.600000000000001" customHeight="1">
      <c r="A13" s="27"/>
      <c r="B13" s="64" t="s">
        <v>212</v>
      </c>
      <c r="C13" s="113">
        <v>-2822006</v>
      </c>
      <c r="D13" s="96">
        <f t="shared" si="1"/>
        <v>-1.7717088890093606</v>
      </c>
      <c r="E13" s="113">
        <v>3411075</v>
      </c>
      <c r="F13" s="71">
        <f t="shared" si="0"/>
        <v>2.3855317178736262</v>
      </c>
    </row>
    <row r="14" spans="1:6" ht="18.600000000000001" customHeight="1">
      <c r="A14" s="27"/>
      <c r="B14" s="64" t="s">
        <v>213</v>
      </c>
      <c r="C14" s="113">
        <v>-3721002</v>
      </c>
      <c r="D14" s="96">
        <f>C14/$C$15*100+0.01</f>
        <v>-2.3261156281813746</v>
      </c>
      <c r="E14" s="113">
        <v>-392096</v>
      </c>
      <c r="F14" s="71">
        <f t="shared" si="0"/>
        <v>-0.27421192569831426</v>
      </c>
    </row>
    <row r="15" spans="1:6" ht="18.600000000000001" customHeight="1">
      <c r="A15" s="27"/>
      <c r="B15" s="64" t="s">
        <v>214</v>
      </c>
      <c r="C15" s="7">
        <f>SUM(C6:C14)</f>
        <v>159281585</v>
      </c>
      <c r="D15" s="133">
        <f t="shared" si="1"/>
        <v>100</v>
      </c>
      <c r="E15" s="7">
        <f>SUM(E6:E14)</f>
        <v>142990134</v>
      </c>
      <c r="F15" s="98">
        <f t="shared" ref="F15" si="2">E15/$E$15*100</f>
        <v>100</v>
      </c>
    </row>
    <row r="16" spans="1:6" ht="18.600000000000001" customHeight="1">
      <c r="A16" s="62" t="s">
        <v>215</v>
      </c>
      <c r="B16" s="63"/>
      <c r="C16" s="69"/>
      <c r="D16" s="96"/>
      <c r="E16" s="69"/>
      <c r="F16" s="71"/>
    </row>
    <row r="17" spans="1:7" ht="18.600000000000001" customHeight="1">
      <c r="A17" s="27"/>
      <c r="B17" s="64" t="s">
        <v>216</v>
      </c>
      <c r="C17" s="69">
        <v>1605173</v>
      </c>
      <c r="D17" s="96">
        <f>SUM(C17/$C$15*100)</f>
        <v>1.0077580531358976</v>
      </c>
      <c r="E17" s="69">
        <v>1657661</v>
      </c>
      <c r="F17" s="71">
        <f>SUM(E17/$E$15*100)</f>
        <v>1.1592834789566671</v>
      </c>
    </row>
    <row r="18" spans="1:7" ht="18.600000000000001" customHeight="1">
      <c r="A18" s="27"/>
      <c r="B18" s="64" t="s">
        <v>217</v>
      </c>
      <c r="C18" s="69">
        <v>20138928</v>
      </c>
      <c r="D18" s="96">
        <f t="shared" ref="D18:D26" si="3">SUM(C18/$C$15*100)</f>
        <v>12.643600953619341</v>
      </c>
      <c r="E18" s="69">
        <v>20151650</v>
      </c>
      <c r="F18" s="71">
        <f t="shared" ref="F18:F26" si="4">SUM(E18/$E$15*100)</f>
        <v>14.09303525794304</v>
      </c>
    </row>
    <row r="19" spans="1:7" ht="18.600000000000001" customHeight="1">
      <c r="A19" s="27"/>
      <c r="B19" s="64" t="s">
        <v>218</v>
      </c>
      <c r="C19" s="69">
        <v>63870327</v>
      </c>
      <c r="D19" s="96">
        <f t="shared" si="3"/>
        <v>40.099002656207873</v>
      </c>
      <c r="E19" s="69">
        <v>63893764</v>
      </c>
      <c r="F19" s="71">
        <f>SUM(E19/$E$15*100)+0.01</f>
        <v>44.694036732212588</v>
      </c>
    </row>
    <row r="20" spans="1:7" ht="18.600000000000001" customHeight="1">
      <c r="A20" s="27"/>
      <c r="B20" s="64" t="s">
        <v>219</v>
      </c>
      <c r="C20" s="69">
        <v>1313900</v>
      </c>
      <c r="D20" s="96">
        <f t="shared" si="3"/>
        <v>0.82489133944768311</v>
      </c>
      <c r="E20" s="69">
        <v>1188000</v>
      </c>
      <c r="F20" s="71">
        <f t="shared" si="4"/>
        <v>0.83082655199134237</v>
      </c>
    </row>
    <row r="21" spans="1:7" ht="18.600000000000001" customHeight="1">
      <c r="A21" s="27"/>
      <c r="B21" s="64" t="s">
        <v>220</v>
      </c>
      <c r="C21" s="69">
        <v>45122764</v>
      </c>
      <c r="D21" s="96">
        <f t="shared" si="3"/>
        <v>28.3289270382386</v>
      </c>
      <c r="E21" s="69">
        <v>37381973</v>
      </c>
      <c r="F21" s="71">
        <f t="shared" si="4"/>
        <v>26.14304354732614</v>
      </c>
    </row>
    <row r="22" spans="1:7" ht="18.600000000000001" customHeight="1">
      <c r="A22" s="27"/>
      <c r="B22" s="64" t="s">
        <v>221</v>
      </c>
      <c r="C22" s="69">
        <v>4873423</v>
      </c>
      <c r="D22" s="96">
        <f t="shared" si="3"/>
        <v>3.0596273888158509</v>
      </c>
      <c r="E22" s="69">
        <v>4690456</v>
      </c>
      <c r="F22" s="71">
        <f t="shared" si="4"/>
        <v>3.2802654762181005</v>
      </c>
    </row>
    <row r="23" spans="1:7" ht="18.600000000000001" customHeight="1">
      <c r="A23" s="27"/>
      <c r="B23" s="64" t="s">
        <v>312</v>
      </c>
      <c r="C23" s="69">
        <v>504959</v>
      </c>
      <c r="D23" s="96">
        <f t="shared" si="3"/>
        <v>0.31702283726018921</v>
      </c>
      <c r="E23" s="69">
        <v>4045530</v>
      </c>
      <c r="F23" s="71">
        <f t="shared" si="4"/>
        <v>2.8292371556208207</v>
      </c>
    </row>
    <row r="24" spans="1:7" ht="18.600000000000001" customHeight="1">
      <c r="A24" s="27"/>
      <c r="B24" s="64" t="s">
        <v>222</v>
      </c>
      <c r="C24" s="69">
        <v>27158058</v>
      </c>
      <c r="D24" s="96">
        <f t="shared" si="3"/>
        <v>17.050343892547275</v>
      </c>
      <c r="E24" s="69">
        <v>25807395</v>
      </c>
      <c r="F24" s="71">
        <f t="shared" si="4"/>
        <v>18.048374582263136</v>
      </c>
    </row>
    <row r="25" spans="1:7" ht="18.600000000000001" customHeight="1">
      <c r="A25" s="27"/>
      <c r="B25" s="64" t="s">
        <v>223</v>
      </c>
      <c r="C25" s="113">
        <v>-4011265</v>
      </c>
      <c r="D25" s="96">
        <f t="shared" si="3"/>
        <v>-2.5183482447139136</v>
      </c>
      <c r="E25" s="113">
        <v>-11752843</v>
      </c>
      <c r="F25" s="71">
        <f t="shared" si="4"/>
        <v>-8.2193384055434215</v>
      </c>
    </row>
    <row r="26" spans="1:7" ht="18.600000000000001" customHeight="1">
      <c r="A26" s="27"/>
      <c r="B26" s="64" t="s">
        <v>224</v>
      </c>
      <c r="C26" s="113">
        <v>-5959055</v>
      </c>
      <c r="D26" s="96">
        <f t="shared" si="3"/>
        <v>-3.741207748529122</v>
      </c>
      <c r="E26" s="113">
        <v>-10733776</v>
      </c>
      <c r="F26" s="71">
        <f t="shared" si="4"/>
        <v>-7.5066549696358775</v>
      </c>
    </row>
    <row r="27" spans="1:7" ht="18.600000000000001" customHeight="1">
      <c r="A27" s="27"/>
      <c r="B27" s="64" t="s">
        <v>226</v>
      </c>
      <c r="C27" s="114">
        <v>0</v>
      </c>
      <c r="D27" s="92">
        <v>0</v>
      </c>
      <c r="E27" s="114">
        <v>0</v>
      </c>
      <c r="F27" s="93">
        <v>0</v>
      </c>
    </row>
    <row r="28" spans="1:7" ht="18.600000000000001" customHeight="1">
      <c r="A28" s="27"/>
      <c r="B28" s="64" t="s">
        <v>225</v>
      </c>
      <c r="C28" s="132">
        <f>SUM(C17:C27)</f>
        <v>154617212</v>
      </c>
      <c r="D28" s="133">
        <f>SUM(C28/C15*100)</f>
        <v>97.071618166029666</v>
      </c>
      <c r="E28" s="132">
        <f>SUM(E17:E27)</f>
        <v>136329810</v>
      </c>
      <c r="F28" s="98">
        <f>SUM(E28/E15*100)</f>
        <v>95.342109407352538</v>
      </c>
      <c r="G28" s="174"/>
    </row>
    <row r="29" spans="1:7" ht="18.600000000000001" customHeight="1">
      <c r="A29" s="62" t="s">
        <v>89</v>
      </c>
      <c r="B29" s="63"/>
      <c r="C29" s="132">
        <f>C15-C28</f>
        <v>4664373</v>
      </c>
      <c r="D29" s="133">
        <f>SUM(C29/$C$15*100)</f>
        <v>2.9283818339703238</v>
      </c>
      <c r="E29" s="132">
        <f>E15-E28</f>
        <v>6660324</v>
      </c>
      <c r="F29" s="98">
        <f>SUM(E29/$E$15*100)</f>
        <v>4.6578905926474619</v>
      </c>
    </row>
    <row r="30" spans="1:7" ht="18.600000000000001" customHeight="1">
      <c r="A30" s="62" t="s">
        <v>256</v>
      </c>
      <c r="B30" s="63"/>
      <c r="C30" s="116">
        <v>0</v>
      </c>
      <c r="D30" s="133">
        <f>SUM(C30/$C$15*100)</f>
        <v>0</v>
      </c>
      <c r="E30" s="116">
        <v>0</v>
      </c>
      <c r="F30" s="98">
        <f>SUM(E30/$E$15*100)</f>
        <v>0</v>
      </c>
    </row>
    <row r="31" spans="1:7" ht="18.600000000000001" customHeight="1">
      <c r="A31" s="62" t="s">
        <v>106</v>
      </c>
      <c r="B31" s="63"/>
      <c r="C31" s="69"/>
      <c r="D31" s="96"/>
      <c r="E31" s="69"/>
      <c r="F31" s="71"/>
    </row>
    <row r="32" spans="1:7" ht="18.600000000000001" customHeight="1">
      <c r="A32" s="27"/>
      <c r="B32" s="64" t="s">
        <v>227</v>
      </c>
      <c r="C32" s="113">
        <v>15587601</v>
      </c>
      <c r="D32" s="96">
        <f>C32/$C$15*100</f>
        <v>9.7861915424811965</v>
      </c>
      <c r="E32" s="113">
        <v>3601797</v>
      </c>
      <c r="F32" s="71">
        <f t="shared" ref="F32:F40" si="5">SUM(E32/$E$15*100)</f>
        <v>2.5189129482178121</v>
      </c>
    </row>
    <row r="33" spans="1:6" ht="18.600000000000001" customHeight="1">
      <c r="A33" s="27"/>
      <c r="B33" s="64" t="s">
        <v>228</v>
      </c>
      <c r="C33" s="113">
        <v>63600</v>
      </c>
      <c r="D33" s="96">
        <f>C33/$C$15*100</f>
        <v>3.9929286238581815E-2</v>
      </c>
      <c r="E33" s="113">
        <v>62072</v>
      </c>
      <c r="F33" s="71">
        <f t="shared" si="5"/>
        <v>4.3409987992598147E-2</v>
      </c>
    </row>
    <row r="34" spans="1:6" ht="18.600000000000001" customHeight="1">
      <c r="A34" s="27"/>
      <c r="B34" s="64" t="s">
        <v>229</v>
      </c>
      <c r="C34" s="113">
        <v>214501</v>
      </c>
      <c r="D34" s="96">
        <f>C34/$C$15*100</f>
        <v>0.13466779602927734</v>
      </c>
      <c r="E34" s="113">
        <v>1266745</v>
      </c>
      <c r="F34" s="71">
        <f t="shared" si="5"/>
        <v>0.88589678501874813</v>
      </c>
    </row>
    <row r="35" spans="1:6" ht="18.600000000000001" customHeight="1">
      <c r="A35" s="27"/>
      <c r="B35" s="64" t="s">
        <v>303</v>
      </c>
      <c r="C35" s="115">
        <v>613700</v>
      </c>
      <c r="D35" s="142">
        <f>C35/$C$15*100</f>
        <v>0.38529249944367394</v>
      </c>
      <c r="E35" s="115">
        <v>0</v>
      </c>
      <c r="F35" s="94">
        <f t="shared" si="5"/>
        <v>0</v>
      </c>
    </row>
    <row r="36" spans="1:6" ht="18.600000000000001" customHeight="1">
      <c r="A36" s="27"/>
      <c r="B36" s="64" t="s">
        <v>230</v>
      </c>
      <c r="C36" s="116">
        <f>SUM(C32:C35)</f>
        <v>16479402</v>
      </c>
      <c r="D36" s="133">
        <f>C36/C15*100</f>
        <v>10.346081124192731</v>
      </c>
      <c r="E36" s="116">
        <f>SUM(E32:E35)</f>
        <v>4930614</v>
      </c>
      <c r="F36" s="98">
        <f t="shared" si="5"/>
        <v>3.4482197212291585</v>
      </c>
    </row>
    <row r="37" spans="1:6" ht="18.600000000000001" customHeight="1">
      <c r="A37" s="62" t="s">
        <v>107</v>
      </c>
      <c r="B37" s="63"/>
      <c r="C37" s="116">
        <f>C29+C30-C36</f>
        <v>-11815029</v>
      </c>
      <c r="D37" s="133">
        <f>C37/$C$15*100</f>
        <v>-7.4176992902224068</v>
      </c>
      <c r="E37" s="116">
        <f>E29+E30-E36</f>
        <v>1729710</v>
      </c>
      <c r="F37" s="98">
        <f t="shared" si="5"/>
        <v>1.2096708714183035</v>
      </c>
    </row>
    <row r="38" spans="1:6" ht="18.600000000000001" customHeight="1">
      <c r="A38" s="62" t="s">
        <v>90</v>
      </c>
      <c r="B38" s="63"/>
      <c r="C38" s="69"/>
      <c r="D38" s="96"/>
      <c r="E38" s="69"/>
      <c r="F38" s="173"/>
    </row>
    <row r="39" spans="1:6" ht="18.600000000000001" customHeight="1">
      <c r="A39" s="62"/>
      <c r="B39" s="64" t="s">
        <v>231</v>
      </c>
      <c r="C39" s="95">
        <v>1860670</v>
      </c>
      <c r="D39" s="142">
        <f>C39/$C$15*100</f>
        <v>1.1681639154959438</v>
      </c>
      <c r="E39" s="95">
        <v>1652868</v>
      </c>
      <c r="F39" s="94">
        <f t="shared" si="5"/>
        <v>1.1559314994417726</v>
      </c>
    </row>
    <row r="40" spans="1:6" ht="18.600000000000001" customHeight="1">
      <c r="A40" s="62"/>
      <c r="B40" s="64" t="s">
        <v>232</v>
      </c>
      <c r="C40" s="95">
        <f>C39</f>
        <v>1860670</v>
      </c>
      <c r="D40" s="134">
        <f t="shared" ref="D40" si="6">D39</f>
        <v>1.1681639154959438</v>
      </c>
      <c r="E40" s="95">
        <f>E39</f>
        <v>1652868</v>
      </c>
      <c r="F40" s="98">
        <f t="shared" si="5"/>
        <v>1.1559314994417726</v>
      </c>
    </row>
    <row r="41" spans="1:6" ht="18.600000000000001" customHeight="1" thickBot="1">
      <c r="A41" s="66" t="s">
        <v>91</v>
      </c>
      <c r="B41" s="67"/>
      <c r="C41" s="70">
        <f>C37-C40</f>
        <v>-13675699</v>
      </c>
      <c r="D41" s="97">
        <f>C41/$C$15*100</f>
        <v>-8.5858632057183506</v>
      </c>
      <c r="E41" s="70">
        <f>E37-E40</f>
        <v>76842</v>
      </c>
      <c r="F41" s="72">
        <f>SUM(E41/$E$15*100)</f>
        <v>5.3739371976530913E-2</v>
      </c>
    </row>
  </sheetData>
  <sheetProtection algorithmName="SHA-512" hashValue="Psl1zjVdX9cBs8n1q+Mc3+N85u3iVEiqllF6oKIF+2zDbKx3QI2LowHe1DdRoMfvAa0ORamosEWF1grXcQ8BHw==" saltValue="i9IlYwfJEInevVEflh/00Q==" spinCount="100000" sheet="1" objects="1" scenarios="1"/>
  <mergeCells count="4">
    <mergeCell ref="A1:F1"/>
    <mergeCell ref="A4:B4"/>
    <mergeCell ref="A2:F2"/>
    <mergeCell ref="A3:F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　 　～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3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:H3"/>
    </sheetView>
  </sheetViews>
  <sheetFormatPr defaultColWidth="8.75" defaultRowHeight="16.5"/>
  <cols>
    <col min="1" max="1" width="2.125" style="3" customWidth="1"/>
    <col min="2" max="2" width="21.75" style="3" customWidth="1"/>
    <col min="3" max="3" width="13.375" style="3" bestFit="1" customWidth="1"/>
    <col min="4" max="5" width="13" style="3" bestFit="1" customWidth="1"/>
    <col min="6" max="6" width="13.375" style="3" customWidth="1"/>
    <col min="7" max="7" width="14.25" style="3" bestFit="1" customWidth="1"/>
    <col min="8" max="8" width="14.25" style="3" customWidth="1"/>
    <col min="9" max="9" width="10.625" style="3" bestFit="1" customWidth="1"/>
    <col min="10" max="16384" width="8.75" style="3"/>
  </cols>
  <sheetData>
    <row r="1" spans="1:8" ht="17.100000000000001" customHeight="1">
      <c r="A1" s="221" t="s">
        <v>184</v>
      </c>
      <c r="B1" s="221"/>
      <c r="C1" s="221"/>
      <c r="D1" s="221"/>
      <c r="E1" s="221"/>
      <c r="F1" s="221"/>
      <c r="G1" s="221"/>
      <c r="H1" s="221"/>
    </row>
    <row r="2" spans="1:8">
      <c r="A2" s="188" t="s">
        <v>274</v>
      </c>
      <c r="B2" s="188"/>
      <c r="C2" s="188"/>
      <c r="D2" s="188"/>
      <c r="E2" s="188"/>
      <c r="F2" s="188"/>
      <c r="G2" s="188"/>
      <c r="H2" s="188"/>
    </row>
    <row r="3" spans="1:8" ht="17.25" thickBot="1">
      <c r="A3" s="226" t="s">
        <v>320</v>
      </c>
      <c r="B3" s="226"/>
      <c r="C3" s="226"/>
      <c r="D3" s="226"/>
      <c r="E3" s="226"/>
      <c r="F3" s="226"/>
      <c r="G3" s="226"/>
      <c r="H3" s="226"/>
    </row>
    <row r="4" spans="1:8" ht="33.6" customHeight="1">
      <c r="A4" s="224" t="s">
        <v>44</v>
      </c>
      <c r="B4" s="225"/>
      <c r="C4" s="143" t="s">
        <v>175</v>
      </c>
      <c r="D4" s="143" t="s">
        <v>176</v>
      </c>
      <c r="E4" s="143" t="s">
        <v>178</v>
      </c>
      <c r="F4" s="143" t="s">
        <v>177</v>
      </c>
      <c r="G4" s="144" t="s">
        <v>179</v>
      </c>
      <c r="H4" s="145" t="s">
        <v>45</v>
      </c>
    </row>
    <row r="5" spans="1:8">
      <c r="A5" s="149" t="s">
        <v>5</v>
      </c>
      <c r="B5" s="150"/>
      <c r="C5" s="147">
        <f>C6+C7+C55+C61+C79</f>
        <v>336500982</v>
      </c>
      <c r="D5" s="147">
        <f>D6+D7+D55+D61+D79</f>
        <v>17726372</v>
      </c>
      <c r="E5" s="147">
        <f>E6+E7+E55+E61+E79</f>
        <v>957076</v>
      </c>
      <c r="F5" s="147">
        <f>F6+F7+F55+F61+F79</f>
        <v>3506306</v>
      </c>
      <c r="G5" s="147">
        <f>G6+G7+G55+G61+G79</f>
        <v>957076</v>
      </c>
      <c r="H5" s="148">
        <f>H6+H7+H55+H61</f>
        <v>350721048</v>
      </c>
    </row>
    <row r="6" spans="1:8">
      <c r="A6" s="222" t="s">
        <v>123</v>
      </c>
      <c r="B6" s="223"/>
      <c r="C6" s="147">
        <v>199373833</v>
      </c>
      <c r="D6" s="147">
        <v>1860670</v>
      </c>
      <c r="E6" s="147"/>
      <c r="F6" s="147">
        <v>1600965</v>
      </c>
      <c r="G6" s="147">
        <v>938189</v>
      </c>
      <c r="H6" s="148">
        <f>C6+D6+E6-F6-G6</f>
        <v>198695349</v>
      </c>
    </row>
    <row r="7" spans="1:8">
      <c r="A7" s="157" t="s">
        <v>124</v>
      </c>
      <c r="B7" s="155"/>
      <c r="C7" s="147">
        <f t="shared" ref="C7:H7" si="0">C8+C25</f>
        <v>114634438</v>
      </c>
      <c r="D7" s="147">
        <f t="shared" si="0"/>
        <v>15587601</v>
      </c>
      <c r="E7" s="147">
        <f t="shared" si="0"/>
        <v>957076</v>
      </c>
      <c r="F7" s="147">
        <f t="shared" si="0"/>
        <v>1850346</v>
      </c>
      <c r="G7" s="147">
        <f t="shared" si="0"/>
        <v>18887</v>
      </c>
      <c r="H7" s="148">
        <f t="shared" si="0"/>
        <v>129309882</v>
      </c>
    </row>
    <row r="8" spans="1:8">
      <c r="A8" s="158" t="s">
        <v>125</v>
      </c>
      <c r="B8" s="156"/>
      <c r="C8" s="106">
        <f>SUM(C10:C24)</f>
        <v>50511348</v>
      </c>
      <c r="D8" s="106">
        <f>SUM(D9:D24)</f>
        <v>8401208</v>
      </c>
      <c r="E8" s="106">
        <f>SUM(E9:E24)</f>
        <v>0</v>
      </c>
      <c r="F8" s="106">
        <f>SUM(F9:F24)</f>
        <v>277195</v>
      </c>
      <c r="G8" s="106">
        <f>SUM(G9:G24)</f>
        <v>0</v>
      </c>
      <c r="H8" s="107">
        <f>C8+D8+E8-F8-G8</f>
        <v>58635361</v>
      </c>
    </row>
    <row r="9" spans="1:8" hidden="1">
      <c r="A9" s="112"/>
      <c r="B9" s="111" t="s">
        <v>126</v>
      </c>
      <c r="C9" s="106">
        <v>0</v>
      </c>
      <c r="D9" s="106"/>
      <c r="E9" s="106"/>
      <c r="F9" s="106"/>
      <c r="G9" s="106"/>
      <c r="H9" s="107">
        <f t="shared" ref="H9:H74" si="1">C9+D9+E9-F9-G9</f>
        <v>0</v>
      </c>
    </row>
    <row r="10" spans="1:8">
      <c r="A10" s="112"/>
      <c r="B10" s="111" t="s">
        <v>128</v>
      </c>
      <c r="C10" s="106">
        <v>9837857</v>
      </c>
      <c r="D10" s="106">
        <v>7160268</v>
      </c>
      <c r="E10" s="106"/>
      <c r="F10" s="106"/>
      <c r="G10" s="106"/>
      <c r="H10" s="107">
        <f t="shared" si="1"/>
        <v>16998125</v>
      </c>
    </row>
    <row r="11" spans="1:8">
      <c r="A11" s="112"/>
      <c r="B11" s="111" t="s">
        <v>129</v>
      </c>
      <c r="C11" s="106">
        <v>2522515</v>
      </c>
      <c r="D11" s="106">
        <v>1004800</v>
      </c>
      <c r="E11" s="106"/>
      <c r="F11" s="106"/>
      <c r="G11" s="106"/>
      <c r="H11" s="107">
        <f>C11+D11+E11-F11-G11</f>
        <v>3527315</v>
      </c>
    </row>
    <row r="12" spans="1:8">
      <c r="A12" s="112"/>
      <c r="B12" s="111" t="s">
        <v>130</v>
      </c>
      <c r="C12" s="106">
        <v>3373483</v>
      </c>
      <c r="D12" s="106">
        <v>0</v>
      </c>
      <c r="E12" s="106"/>
      <c r="F12" s="106"/>
      <c r="G12" s="106"/>
      <c r="H12" s="107">
        <f t="shared" si="1"/>
        <v>3373483</v>
      </c>
    </row>
    <row r="13" spans="1:8">
      <c r="A13" s="112"/>
      <c r="B13" s="111" t="s">
        <v>131</v>
      </c>
      <c r="C13" s="106">
        <v>8248239</v>
      </c>
      <c r="D13" s="106"/>
      <c r="E13" s="106"/>
      <c r="F13" s="106"/>
      <c r="G13" s="106"/>
      <c r="H13" s="107">
        <f t="shared" si="1"/>
        <v>8248239</v>
      </c>
    </row>
    <row r="14" spans="1:8" hidden="1">
      <c r="A14" s="112"/>
      <c r="B14" s="111" t="s">
        <v>132</v>
      </c>
      <c r="C14" s="106">
        <v>0</v>
      </c>
      <c r="D14" s="106"/>
      <c r="E14" s="106"/>
      <c r="F14" s="106"/>
      <c r="G14" s="106"/>
      <c r="H14" s="107">
        <f t="shared" si="1"/>
        <v>0</v>
      </c>
    </row>
    <row r="15" spans="1:8" hidden="1">
      <c r="A15" s="112"/>
      <c r="B15" s="111" t="s">
        <v>133</v>
      </c>
      <c r="C15" s="106">
        <v>0</v>
      </c>
      <c r="D15" s="106"/>
      <c r="E15" s="106"/>
      <c r="F15" s="106"/>
      <c r="G15" s="106"/>
      <c r="H15" s="107">
        <f t="shared" si="1"/>
        <v>0</v>
      </c>
    </row>
    <row r="16" spans="1:8">
      <c r="A16" s="112"/>
      <c r="B16" s="111" t="s">
        <v>134</v>
      </c>
      <c r="C16" s="106">
        <v>13219337</v>
      </c>
      <c r="D16" s="106">
        <v>184250</v>
      </c>
      <c r="E16" s="106"/>
      <c r="F16" s="106">
        <v>249347</v>
      </c>
      <c r="G16" s="106"/>
      <c r="H16" s="107">
        <f t="shared" si="1"/>
        <v>13154240</v>
      </c>
    </row>
    <row r="17" spans="1:8">
      <c r="A17" s="112"/>
      <c r="B17" s="111" t="s">
        <v>135</v>
      </c>
      <c r="C17" s="106">
        <v>5556488</v>
      </c>
      <c r="D17" s="106"/>
      <c r="E17" s="106"/>
      <c r="F17" s="106"/>
      <c r="G17" s="106"/>
      <c r="H17" s="107">
        <f t="shared" si="1"/>
        <v>5556488</v>
      </c>
    </row>
    <row r="18" spans="1:8">
      <c r="A18" s="112"/>
      <c r="B18" s="111" t="s">
        <v>136</v>
      </c>
      <c r="C18" s="106">
        <v>227988</v>
      </c>
      <c r="D18" s="106"/>
      <c r="E18" s="106"/>
      <c r="F18" s="106"/>
      <c r="G18" s="106"/>
      <c r="H18" s="107">
        <f t="shared" si="1"/>
        <v>227988</v>
      </c>
    </row>
    <row r="19" spans="1:8">
      <c r="A19" s="112"/>
      <c r="B19" s="111" t="s">
        <v>137</v>
      </c>
      <c r="C19" s="106">
        <v>4301013</v>
      </c>
      <c r="D19" s="106">
        <v>35900</v>
      </c>
      <c r="E19" s="106"/>
      <c r="F19" s="106"/>
      <c r="G19" s="106"/>
      <c r="H19" s="107">
        <f t="shared" si="1"/>
        <v>4336913</v>
      </c>
    </row>
    <row r="20" spans="1:8">
      <c r="A20" s="112"/>
      <c r="B20" s="111" t="s">
        <v>138</v>
      </c>
      <c r="C20" s="106">
        <v>167542</v>
      </c>
      <c r="D20" s="106">
        <v>15990</v>
      </c>
      <c r="E20" s="106"/>
      <c r="F20" s="106">
        <v>25200</v>
      </c>
      <c r="G20" s="106"/>
      <c r="H20" s="107">
        <f t="shared" si="1"/>
        <v>158332</v>
      </c>
    </row>
    <row r="21" spans="1:8" hidden="1">
      <c r="A21" s="112"/>
      <c r="B21" s="111" t="s">
        <v>139</v>
      </c>
      <c r="C21" s="106">
        <v>0</v>
      </c>
      <c r="D21" s="106"/>
      <c r="E21" s="106"/>
      <c r="F21" s="106"/>
      <c r="G21" s="106"/>
      <c r="H21" s="107">
        <f t="shared" si="1"/>
        <v>0</v>
      </c>
    </row>
    <row r="22" spans="1:8">
      <c r="A22" s="112"/>
      <c r="B22" s="111" t="s">
        <v>140</v>
      </c>
      <c r="C22" s="106">
        <v>467529</v>
      </c>
      <c r="D22" s="106"/>
      <c r="E22" s="106"/>
      <c r="F22" s="106"/>
      <c r="G22" s="106"/>
      <c r="H22" s="107">
        <f t="shared" si="1"/>
        <v>467529</v>
      </c>
    </row>
    <row r="23" spans="1:8">
      <c r="A23" s="112"/>
      <c r="B23" s="111" t="s">
        <v>294</v>
      </c>
      <c r="C23" s="106">
        <v>2568728</v>
      </c>
      <c r="D23" s="106"/>
      <c r="E23" s="106"/>
      <c r="F23" s="106">
        <v>2648</v>
      </c>
      <c r="G23" s="106"/>
      <c r="H23" s="107">
        <f t="shared" si="1"/>
        <v>2566080</v>
      </c>
    </row>
    <row r="24" spans="1:8">
      <c r="A24" s="112"/>
      <c r="B24" s="111" t="s">
        <v>295</v>
      </c>
      <c r="C24" s="106">
        <v>20629</v>
      </c>
      <c r="D24" s="106"/>
      <c r="E24" s="106"/>
      <c r="F24" s="106"/>
      <c r="G24" s="106"/>
      <c r="H24" s="107">
        <f t="shared" si="1"/>
        <v>20629</v>
      </c>
    </row>
    <row r="25" spans="1:8">
      <c r="A25" s="110" t="s">
        <v>141</v>
      </c>
      <c r="B25" s="111"/>
      <c r="C25" s="106">
        <f>SUM(C26:C54)</f>
        <v>64123090</v>
      </c>
      <c r="D25" s="106">
        <f>SUM(D26:D54)</f>
        <v>7186393</v>
      </c>
      <c r="E25" s="106">
        <f>SUM(E26:E54)</f>
        <v>957076</v>
      </c>
      <c r="F25" s="106">
        <f>SUM(F26:F53)</f>
        <v>1573151</v>
      </c>
      <c r="G25" s="106">
        <f>SUM(G26:G54)</f>
        <v>18887</v>
      </c>
      <c r="H25" s="107">
        <f>C25+D25+E25-F25-G25</f>
        <v>70674521</v>
      </c>
    </row>
    <row r="26" spans="1:8">
      <c r="A26" s="112" t="s">
        <v>142</v>
      </c>
      <c r="B26" s="111" t="s">
        <v>126</v>
      </c>
      <c r="C26" s="106">
        <v>0</v>
      </c>
      <c r="D26" s="106"/>
      <c r="E26" s="106"/>
      <c r="F26" s="106"/>
      <c r="G26" s="106"/>
      <c r="H26" s="107">
        <f t="shared" si="1"/>
        <v>0</v>
      </c>
    </row>
    <row r="27" spans="1:8">
      <c r="A27" s="112" t="s">
        <v>127</v>
      </c>
      <c r="B27" s="111" t="s">
        <v>128</v>
      </c>
      <c r="C27" s="106">
        <v>1245838</v>
      </c>
      <c r="D27" s="106"/>
      <c r="E27" s="106"/>
      <c r="F27" s="106">
        <v>39500</v>
      </c>
      <c r="G27" s="106"/>
      <c r="H27" s="107">
        <f>C27+D27+E27-F27-G27</f>
        <v>1206338</v>
      </c>
    </row>
    <row r="28" spans="1:8">
      <c r="A28" s="112" t="s">
        <v>143</v>
      </c>
      <c r="B28" s="111" t="s">
        <v>144</v>
      </c>
      <c r="C28" s="106">
        <v>1454000</v>
      </c>
      <c r="D28" s="106">
        <v>23000</v>
      </c>
      <c r="E28" s="106"/>
      <c r="F28" s="106"/>
      <c r="G28" s="106"/>
      <c r="H28" s="107">
        <f>C28+D28+E28-F28-G28</f>
        <v>1477000</v>
      </c>
    </row>
    <row r="29" spans="1:8">
      <c r="A29" s="112" t="s">
        <v>127</v>
      </c>
      <c r="B29" s="111" t="s">
        <v>130</v>
      </c>
      <c r="C29" s="106">
        <v>1585319</v>
      </c>
      <c r="D29" s="106"/>
      <c r="E29" s="106"/>
      <c r="F29" s="106">
        <v>108400</v>
      </c>
      <c r="G29" s="106"/>
      <c r="H29" s="107">
        <f t="shared" si="1"/>
        <v>1476919</v>
      </c>
    </row>
    <row r="30" spans="1:8">
      <c r="A30" s="112"/>
      <c r="B30" s="111" t="s">
        <v>131</v>
      </c>
      <c r="C30" s="106">
        <v>2091594</v>
      </c>
      <c r="D30" s="106"/>
      <c r="E30" s="106"/>
      <c r="F30" s="106">
        <v>23475</v>
      </c>
      <c r="G30" s="106"/>
      <c r="H30" s="107">
        <f t="shared" si="1"/>
        <v>2068119</v>
      </c>
    </row>
    <row r="31" spans="1:8">
      <c r="A31" s="112" t="s">
        <v>127</v>
      </c>
      <c r="B31" s="111" t="s">
        <v>140</v>
      </c>
      <c r="C31" s="106">
        <v>9634820</v>
      </c>
      <c r="D31" s="106"/>
      <c r="E31" s="106"/>
      <c r="F31" s="106"/>
      <c r="G31" s="106"/>
      <c r="H31" s="107">
        <f t="shared" si="1"/>
        <v>9634820</v>
      </c>
    </row>
    <row r="32" spans="1:8" hidden="1">
      <c r="A32" s="112" t="s">
        <v>127</v>
      </c>
      <c r="B32" s="111" t="s">
        <v>132</v>
      </c>
      <c r="C32" s="106">
        <v>0</v>
      </c>
      <c r="D32" s="106"/>
      <c r="E32" s="106"/>
      <c r="F32" s="106"/>
      <c r="G32" s="106"/>
      <c r="H32" s="107">
        <f t="shared" si="1"/>
        <v>0</v>
      </c>
    </row>
    <row r="33" spans="1:8">
      <c r="A33" s="112" t="s">
        <v>127</v>
      </c>
      <c r="B33" s="111" t="s">
        <v>134</v>
      </c>
      <c r="C33" s="106">
        <v>9108424</v>
      </c>
      <c r="D33" s="106">
        <v>296100</v>
      </c>
      <c r="E33" s="106"/>
      <c r="F33" s="106"/>
      <c r="G33" s="106"/>
      <c r="H33" s="107">
        <f t="shared" si="1"/>
        <v>9404524</v>
      </c>
    </row>
    <row r="34" spans="1:8">
      <c r="A34" s="112" t="s">
        <v>127</v>
      </c>
      <c r="B34" s="111" t="s">
        <v>135</v>
      </c>
      <c r="C34" s="106">
        <v>838237</v>
      </c>
      <c r="D34" s="106"/>
      <c r="E34" s="106"/>
      <c r="F34" s="106">
        <v>4800</v>
      </c>
      <c r="G34" s="106"/>
      <c r="H34" s="107">
        <f t="shared" si="1"/>
        <v>833437</v>
      </c>
    </row>
    <row r="35" spans="1:8">
      <c r="A35" s="112" t="s">
        <v>127</v>
      </c>
      <c r="B35" s="111" t="s">
        <v>136</v>
      </c>
      <c r="C35" s="106">
        <v>5210877</v>
      </c>
      <c r="D35" s="106"/>
      <c r="E35" s="106"/>
      <c r="F35" s="106">
        <v>51948</v>
      </c>
      <c r="G35" s="106"/>
      <c r="H35" s="107">
        <f t="shared" si="1"/>
        <v>5158929</v>
      </c>
    </row>
    <row r="36" spans="1:8">
      <c r="A36" s="112" t="s">
        <v>46</v>
      </c>
      <c r="B36" s="111" t="s">
        <v>145</v>
      </c>
      <c r="C36" s="106">
        <v>1768484</v>
      </c>
      <c r="D36" s="106"/>
      <c r="E36" s="106">
        <v>18887</v>
      </c>
      <c r="F36" s="106"/>
      <c r="G36" s="106"/>
      <c r="H36" s="107">
        <f t="shared" si="1"/>
        <v>1787371</v>
      </c>
    </row>
    <row r="37" spans="1:8">
      <c r="A37" s="112" t="s">
        <v>49</v>
      </c>
      <c r="B37" s="111" t="s">
        <v>146</v>
      </c>
      <c r="C37" s="106">
        <v>14040234</v>
      </c>
      <c r="D37" s="106">
        <v>6042594</v>
      </c>
      <c r="E37" s="106"/>
      <c r="F37" s="106">
        <v>223660</v>
      </c>
      <c r="G37" s="106">
        <v>18887</v>
      </c>
      <c r="H37" s="107">
        <f t="shared" si="1"/>
        <v>19840281</v>
      </c>
    </row>
    <row r="38" spans="1:8">
      <c r="A38" s="112" t="s">
        <v>50</v>
      </c>
      <c r="B38" s="111" t="s">
        <v>147</v>
      </c>
      <c r="C38" s="106">
        <v>7726</v>
      </c>
      <c r="D38" s="106"/>
      <c r="E38" s="106"/>
      <c r="F38" s="106">
        <v>7726</v>
      </c>
      <c r="G38" s="106"/>
      <c r="H38" s="107">
        <f t="shared" si="1"/>
        <v>0</v>
      </c>
    </row>
    <row r="39" spans="1:8">
      <c r="A39" s="112" t="s">
        <v>51</v>
      </c>
      <c r="B39" s="111" t="s">
        <v>148</v>
      </c>
      <c r="C39" s="106">
        <v>3896431</v>
      </c>
      <c r="D39" s="106"/>
      <c r="E39" s="106"/>
      <c r="F39" s="106">
        <v>236373</v>
      </c>
      <c r="G39" s="106"/>
      <c r="H39" s="107">
        <f t="shared" si="1"/>
        <v>3660058</v>
      </c>
    </row>
    <row r="40" spans="1:8">
      <c r="A40" s="112" t="s">
        <v>52</v>
      </c>
      <c r="B40" s="111" t="s">
        <v>149</v>
      </c>
      <c r="C40" s="106">
        <v>378302</v>
      </c>
      <c r="D40" s="106"/>
      <c r="E40" s="106"/>
      <c r="F40" s="106"/>
      <c r="G40" s="106"/>
      <c r="H40" s="107">
        <f t="shared" si="1"/>
        <v>378302</v>
      </c>
    </row>
    <row r="41" spans="1:8">
      <c r="A41" s="112" t="s">
        <v>53</v>
      </c>
      <c r="B41" s="111" t="s">
        <v>299</v>
      </c>
      <c r="C41" s="106">
        <v>1554537</v>
      </c>
      <c r="D41" s="106"/>
      <c r="E41" s="106"/>
      <c r="F41" s="106"/>
      <c r="G41" s="106"/>
      <c r="H41" s="107">
        <f t="shared" si="1"/>
        <v>1554537</v>
      </c>
    </row>
    <row r="42" spans="1:8">
      <c r="A42" s="112" t="s">
        <v>54</v>
      </c>
      <c r="B42" s="111" t="s">
        <v>150</v>
      </c>
      <c r="C42" s="106">
        <v>203171</v>
      </c>
      <c r="D42" s="106"/>
      <c r="E42" s="106"/>
      <c r="F42" s="106"/>
      <c r="G42" s="106"/>
      <c r="H42" s="107">
        <f t="shared" si="1"/>
        <v>203171</v>
      </c>
    </row>
    <row r="43" spans="1:8" hidden="1">
      <c r="A43" s="112" t="s">
        <v>55</v>
      </c>
      <c r="B43" s="111" t="s">
        <v>151</v>
      </c>
      <c r="C43" s="106">
        <v>0</v>
      </c>
      <c r="D43" s="106"/>
      <c r="E43" s="106"/>
      <c r="F43" s="106"/>
      <c r="G43" s="106"/>
      <c r="H43" s="107">
        <f t="shared" si="1"/>
        <v>0</v>
      </c>
    </row>
    <row r="44" spans="1:8" hidden="1">
      <c r="A44" s="112" t="s">
        <v>56</v>
      </c>
      <c r="B44" s="111" t="s">
        <v>152</v>
      </c>
      <c r="C44" s="106">
        <v>0</v>
      </c>
      <c r="D44" s="106"/>
      <c r="E44" s="106"/>
      <c r="F44" s="106"/>
      <c r="G44" s="106"/>
      <c r="H44" s="107">
        <f t="shared" si="1"/>
        <v>0</v>
      </c>
    </row>
    <row r="45" spans="1:8">
      <c r="A45" s="112" t="s">
        <v>47</v>
      </c>
      <c r="B45" s="111" t="s">
        <v>138</v>
      </c>
      <c r="C45" s="106">
        <v>127258</v>
      </c>
      <c r="D45" s="106"/>
      <c r="E45" s="106"/>
      <c r="F45" s="106">
        <v>14100</v>
      </c>
      <c r="G45" s="106"/>
      <c r="H45" s="107">
        <f t="shared" si="1"/>
        <v>113158</v>
      </c>
    </row>
    <row r="46" spans="1:8" hidden="1">
      <c r="A46" s="112" t="s">
        <v>48</v>
      </c>
      <c r="B46" s="111" t="s">
        <v>139</v>
      </c>
      <c r="C46" s="106">
        <v>0</v>
      </c>
      <c r="D46" s="106"/>
      <c r="E46" s="106"/>
      <c r="F46" s="106"/>
      <c r="G46" s="106"/>
      <c r="H46" s="107">
        <f t="shared" si="1"/>
        <v>0</v>
      </c>
    </row>
    <row r="47" spans="1:8">
      <c r="A47" s="112" t="s">
        <v>57</v>
      </c>
      <c r="B47" s="111" t="s">
        <v>153</v>
      </c>
      <c r="C47" s="106">
        <v>6952366</v>
      </c>
      <c r="D47" s="106">
        <v>251699</v>
      </c>
      <c r="E47" s="106"/>
      <c r="F47" s="106">
        <v>113317</v>
      </c>
      <c r="G47" s="106"/>
      <c r="H47" s="107">
        <f>C47+D47+E47-F47-G47</f>
        <v>7090748</v>
      </c>
    </row>
    <row r="48" spans="1:8">
      <c r="A48" s="112" t="s">
        <v>58</v>
      </c>
      <c r="B48" s="111" t="s">
        <v>154</v>
      </c>
      <c r="C48" s="106">
        <v>3108071</v>
      </c>
      <c r="D48" s="106">
        <v>75000</v>
      </c>
      <c r="E48" s="106"/>
      <c r="F48" s="106">
        <v>316852</v>
      </c>
      <c r="G48" s="106"/>
      <c r="H48" s="107">
        <f t="shared" si="1"/>
        <v>2866219</v>
      </c>
    </row>
    <row r="49" spans="1:8">
      <c r="A49" s="112"/>
      <c r="B49" s="111" t="s">
        <v>326</v>
      </c>
      <c r="C49" s="106">
        <v>0</v>
      </c>
      <c r="D49" s="106">
        <v>498000</v>
      </c>
      <c r="E49" s="106">
        <v>938189</v>
      </c>
      <c r="F49" s="106">
        <v>433000</v>
      </c>
      <c r="G49" s="106"/>
      <c r="H49" s="107">
        <f t="shared" si="1"/>
        <v>1003189</v>
      </c>
    </row>
    <row r="50" spans="1:8">
      <c r="A50" s="112" t="s">
        <v>59</v>
      </c>
      <c r="B50" s="111" t="s">
        <v>155</v>
      </c>
      <c r="C50" s="106">
        <v>42693</v>
      </c>
      <c r="D50" s="106"/>
      <c r="E50" s="106"/>
      <c r="F50" s="106"/>
      <c r="G50" s="106"/>
      <c r="H50" s="107">
        <f t="shared" si="1"/>
        <v>42693</v>
      </c>
    </row>
    <row r="51" spans="1:8">
      <c r="A51" s="112" t="s">
        <v>60</v>
      </c>
      <c r="B51" s="111" t="s">
        <v>156</v>
      </c>
      <c r="C51" s="106">
        <v>117492</v>
      </c>
      <c r="D51" s="106"/>
      <c r="E51" s="106"/>
      <c r="F51" s="106"/>
      <c r="G51" s="106"/>
      <c r="H51" s="107">
        <f t="shared" si="1"/>
        <v>117492</v>
      </c>
    </row>
    <row r="52" spans="1:8">
      <c r="A52" s="112" t="s">
        <v>61</v>
      </c>
      <c r="B52" s="111" t="s">
        <v>157</v>
      </c>
      <c r="C52" s="106">
        <v>59600</v>
      </c>
      <c r="D52" s="106"/>
      <c r="E52" s="106"/>
      <c r="F52" s="106"/>
      <c r="G52" s="106"/>
      <c r="H52" s="107">
        <f t="shared" si="1"/>
        <v>59600</v>
      </c>
    </row>
    <row r="53" spans="1:8">
      <c r="A53" s="112" t="s">
        <v>62</v>
      </c>
      <c r="B53" s="111" t="s">
        <v>158</v>
      </c>
      <c r="C53" s="106">
        <v>105629</v>
      </c>
      <c r="D53" s="106"/>
      <c r="E53" s="106"/>
      <c r="F53" s="106"/>
      <c r="G53" s="106"/>
      <c r="H53" s="107">
        <f t="shared" si="1"/>
        <v>105629</v>
      </c>
    </row>
    <row r="54" spans="1:8">
      <c r="A54" s="112"/>
      <c r="B54" s="111" t="s">
        <v>296</v>
      </c>
      <c r="C54" s="106">
        <v>591987</v>
      </c>
      <c r="D54" s="106"/>
      <c r="E54" s="106"/>
      <c r="F54" s="106"/>
      <c r="G54" s="106"/>
      <c r="H54" s="107">
        <f t="shared" si="1"/>
        <v>591987</v>
      </c>
    </row>
    <row r="55" spans="1:8">
      <c r="A55" s="149" t="s">
        <v>165</v>
      </c>
      <c r="B55" s="150"/>
      <c r="C55" s="147">
        <f>SUM(C57:C60)</f>
        <v>2642900</v>
      </c>
      <c r="D55" s="147">
        <f t="shared" ref="D55:H55" si="2">D56+D60</f>
        <v>63600</v>
      </c>
      <c r="E55" s="147">
        <f t="shared" si="2"/>
        <v>0</v>
      </c>
      <c r="F55" s="147">
        <f t="shared" si="2"/>
        <v>0</v>
      </c>
      <c r="G55" s="147">
        <f t="shared" si="2"/>
        <v>0</v>
      </c>
      <c r="H55" s="148">
        <f t="shared" si="2"/>
        <v>2706500</v>
      </c>
    </row>
    <row r="56" spans="1:8">
      <c r="A56" s="112"/>
      <c r="B56" s="111" t="s">
        <v>159</v>
      </c>
      <c r="C56" s="106">
        <f>SUM(C57:C59)</f>
        <v>2599300</v>
      </c>
      <c r="D56" s="106">
        <f t="shared" ref="D56:G56" si="3">SUM(D57:D59)</f>
        <v>63600</v>
      </c>
      <c r="E56" s="106">
        <f t="shared" si="3"/>
        <v>0</v>
      </c>
      <c r="F56" s="106">
        <f t="shared" si="3"/>
        <v>0</v>
      </c>
      <c r="G56" s="106">
        <f t="shared" si="3"/>
        <v>0</v>
      </c>
      <c r="H56" s="107">
        <f>SUM(H57:H59)</f>
        <v>2662900</v>
      </c>
    </row>
    <row r="57" spans="1:8">
      <c r="A57" s="112"/>
      <c r="B57" s="111" t="s">
        <v>160</v>
      </c>
      <c r="C57" s="106">
        <v>2361660</v>
      </c>
      <c r="D57" s="106">
        <v>63600</v>
      </c>
      <c r="E57" s="106"/>
      <c r="F57" s="106"/>
      <c r="G57" s="106"/>
      <c r="H57" s="107">
        <f t="shared" si="1"/>
        <v>2425260</v>
      </c>
    </row>
    <row r="58" spans="1:8">
      <c r="A58" s="112"/>
      <c r="B58" s="111" t="s">
        <v>161</v>
      </c>
      <c r="C58" s="106">
        <v>95205</v>
      </c>
      <c r="D58" s="106"/>
      <c r="E58" s="106"/>
      <c r="F58" s="106"/>
      <c r="G58" s="106"/>
      <c r="H58" s="107">
        <f t="shared" si="1"/>
        <v>95205</v>
      </c>
    </row>
    <row r="59" spans="1:8">
      <c r="A59" s="112"/>
      <c r="B59" s="111" t="s">
        <v>162</v>
      </c>
      <c r="C59" s="106">
        <v>142435</v>
      </c>
      <c r="D59" s="106"/>
      <c r="E59" s="106"/>
      <c r="F59" s="106"/>
      <c r="G59" s="106"/>
      <c r="H59" s="107">
        <f t="shared" si="1"/>
        <v>142435</v>
      </c>
    </row>
    <row r="60" spans="1:8">
      <c r="A60" s="112"/>
      <c r="B60" s="111" t="s">
        <v>163</v>
      </c>
      <c r="C60" s="106">
        <v>43600</v>
      </c>
      <c r="D60" s="106"/>
      <c r="E60" s="106"/>
      <c r="F60" s="106"/>
      <c r="G60" s="106"/>
      <c r="H60" s="107">
        <f t="shared" si="1"/>
        <v>43600</v>
      </c>
    </row>
    <row r="61" spans="1:8">
      <c r="A61" s="149" t="s">
        <v>164</v>
      </c>
      <c r="B61" s="150"/>
      <c r="C61" s="147">
        <f>C62+C63+C64</f>
        <v>19849811</v>
      </c>
      <c r="D61" s="147">
        <f>SUM(D62:D64)</f>
        <v>214501</v>
      </c>
      <c r="E61" s="147">
        <f>SUM(E62:E64)</f>
        <v>0</v>
      </c>
      <c r="F61" s="147">
        <f>SUM(F62:F64)</f>
        <v>54995</v>
      </c>
      <c r="G61" s="147">
        <f>SUM(G62:G64)</f>
        <v>0</v>
      </c>
      <c r="H61" s="148">
        <f>C61+D61+E61-F61-G61</f>
        <v>20009317</v>
      </c>
    </row>
    <row r="62" spans="1:8">
      <c r="A62" s="112"/>
      <c r="B62" s="111" t="s">
        <v>168</v>
      </c>
      <c r="C62" s="106">
        <v>751200</v>
      </c>
      <c r="D62" s="106"/>
      <c r="E62" s="106"/>
      <c r="F62" s="106"/>
      <c r="G62" s="106"/>
      <c r="H62" s="107">
        <f t="shared" si="1"/>
        <v>751200</v>
      </c>
    </row>
    <row r="63" spans="1:8">
      <c r="A63" s="112"/>
      <c r="B63" s="111" t="s">
        <v>169</v>
      </c>
      <c r="C63" s="106">
        <v>218640</v>
      </c>
      <c r="D63" s="106"/>
      <c r="E63" s="106"/>
      <c r="F63" s="106"/>
      <c r="G63" s="106"/>
      <c r="H63" s="107">
        <f t="shared" si="1"/>
        <v>218640</v>
      </c>
    </row>
    <row r="64" spans="1:8">
      <c r="A64" s="112"/>
      <c r="B64" s="111" t="s">
        <v>170</v>
      </c>
      <c r="C64" s="106">
        <v>18879971</v>
      </c>
      <c r="D64" s="106">
        <f>SUM(D65:D78)</f>
        <v>214501</v>
      </c>
      <c r="E64" s="106"/>
      <c r="F64" s="106">
        <f>SUM(F65:F78)</f>
        <v>54995</v>
      </c>
      <c r="G64" s="106">
        <f>SUM(G65:G78)</f>
        <v>0</v>
      </c>
      <c r="H64" s="107">
        <f t="shared" si="1"/>
        <v>19039477</v>
      </c>
    </row>
    <row r="65" spans="1:8">
      <c r="A65" s="112"/>
      <c r="B65" s="111" t="s">
        <v>283</v>
      </c>
      <c r="C65" s="106">
        <v>133862</v>
      </c>
      <c r="D65" s="106"/>
      <c r="E65" s="106"/>
      <c r="F65" s="106"/>
      <c r="G65" s="106"/>
      <c r="H65" s="107">
        <f t="shared" si="1"/>
        <v>133862</v>
      </c>
    </row>
    <row r="66" spans="1:8">
      <c r="A66" s="112"/>
      <c r="B66" s="111" t="s">
        <v>284</v>
      </c>
      <c r="C66" s="106">
        <v>48353</v>
      </c>
      <c r="D66" s="106"/>
      <c r="E66" s="106"/>
      <c r="F66" s="106"/>
      <c r="G66" s="106"/>
      <c r="H66" s="107">
        <f t="shared" si="1"/>
        <v>48353</v>
      </c>
    </row>
    <row r="67" spans="1:8">
      <c r="A67" s="112"/>
      <c r="B67" s="111" t="s">
        <v>285</v>
      </c>
      <c r="C67" s="106">
        <v>16242014</v>
      </c>
      <c r="D67" s="106">
        <v>214501</v>
      </c>
      <c r="E67" s="106"/>
      <c r="F67" s="106">
        <v>8995</v>
      </c>
      <c r="G67" s="106"/>
      <c r="H67" s="107">
        <f t="shared" si="1"/>
        <v>16447520</v>
      </c>
    </row>
    <row r="68" spans="1:8">
      <c r="A68" s="112"/>
      <c r="B68" s="111" t="s">
        <v>286</v>
      </c>
      <c r="C68" s="106">
        <v>139609</v>
      </c>
      <c r="D68" s="106"/>
      <c r="E68" s="106"/>
      <c r="F68" s="106"/>
      <c r="G68" s="106"/>
      <c r="H68" s="107">
        <f t="shared" si="1"/>
        <v>139609</v>
      </c>
    </row>
    <row r="69" spans="1:8">
      <c r="A69" s="112"/>
      <c r="B69" s="111" t="s">
        <v>287</v>
      </c>
      <c r="C69" s="106">
        <v>499117</v>
      </c>
      <c r="D69" s="106"/>
      <c r="E69" s="106"/>
      <c r="F69" s="106"/>
      <c r="G69" s="106"/>
      <c r="H69" s="107">
        <f>C69+D69+E69-F69-G69</f>
        <v>499117</v>
      </c>
    </row>
    <row r="70" spans="1:8">
      <c r="A70" s="112"/>
      <c r="B70" s="111" t="s">
        <v>288</v>
      </c>
      <c r="C70" s="106">
        <v>153476</v>
      </c>
      <c r="D70" s="106"/>
      <c r="E70" s="106"/>
      <c r="F70" s="106"/>
      <c r="G70" s="106"/>
      <c r="H70" s="107">
        <f t="shared" si="1"/>
        <v>153476</v>
      </c>
    </row>
    <row r="71" spans="1:8">
      <c r="A71" s="112"/>
      <c r="B71" s="111" t="s">
        <v>289</v>
      </c>
      <c r="C71" s="106">
        <v>286030</v>
      </c>
      <c r="D71" s="106"/>
      <c r="E71" s="106"/>
      <c r="F71" s="106"/>
      <c r="G71" s="106"/>
      <c r="H71" s="107">
        <f t="shared" si="1"/>
        <v>286030</v>
      </c>
    </row>
    <row r="72" spans="1:8">
      <c r="A72" s="112"/>
      <c r="B72" s="111" t="s">
        <v>290</v>
      </c>
      <c r="C72" s="106">
        <v>1049704</v>
      </c>
      <c r="D72" s="106"/>
      <c r="E72" s="106"/>
      <c r="F72" s="106">
        <v>46000</v>
      </c>
      <c r="G72" s="106"/>
      <c r="H72" s="107">
        <f t="shared" si="1"/>
        <v>1003704</v>
      </c>
    </row>
    <row r="73" spans="1:8">
      <c r="A73" s="112"/>
      <c r="B73" s="111" t="s">
        <v>291</v>
      </c>
      <c r="C73" s="106">
        <v>81901</v>
      </c>
      <c r="D73" s="106"/>
      <c r="E73" s="106"/>
      <c r="F73" s="106"/>
      <c r="G73" s="106"/>
      <c r="H73" s="107">
        <f t="shared" si="1"/>
        <v>81901</v>
      </c>
    </row>
    <row r="74" spans="1:8">
      <c r="A74" s="112"/>
      <c r="B74" s="111" t="s">
        <v>292</v>
      </c>
      <c r="C74" s="106">
        <v>126565</v>
      </c>
      <c r="D74" s="106"/>
      <c r="E74" s="106"/>
      <c r="F74" s="106"/>
      <c r="G74" s="106"/>
      <c r="H74" s="107">
        <f t="shared" si="1"/>
        <v>126565</v>
      </c>
    </row>
    <row r="75" spans="1:8">
      <c r="A75" s="112"/>
      <c r="B75" s="111" t="s">
        <v>293</v>
      </c>
      <c r="C75" s="106">
        <v>20904</v>
      </c>
      <c r="D75" s="106"/>
      <c r="E75" s="106"/>
      <c r="F75" s="106"/>
      <c r="G75" s="106"/>
      <c r="H75" s="107">
        <f t="shared" ref="H75:H85" si="4">C75+D75+E75-F75-G75</f>
        <v>20904</v>
      </c>
    </row>
    <row r="76" spans="1:8">
      <c r="A76" s="112"/>
      <c r="B76" s="111" t="s">
        <v>298</v>
      </c>
      <c r="C76" s="106">
        <v>1290</v>
      </c>
      <c r="D76" s="106"/>
      <c r="E76" s="106"/>
      <c r="F76" s="106"/>
      <c r="G76" s="106"/>
      <c r="H76" s="107">
        <f t="shared" si="4"/>
        <v>1290</v>
      </c>
    </row>
    <row r="77" spans="1:8">
      <c r="A77" s="112"/>
      <c r="B77" s="111" t="s">
        <v>297</v>
      </c>
      <c r="C77" s="106">
        <v>39776</v>
      </c>
      <c r="D77" s="106"/>
      <c r="E77" s="106"/>
      <c r="F77" s="106"/>
      <c r="G77" s="106"/>
      <c r="H77" s="107">
        <f t="shared" si="4"/>
        <v>39776</v>
      </c>
    </row>
    <row r="78" spans="1:8">
      <c r="A78" s="112"/>
      <c r="B78" s="111" t="s">
        <v>315</v>
      </c>
      <c r="C78" s="106">
        <v>57370</v>
      </c>
      <c r="D78" s="106"/>
      <c r="E78" s="106"/>
      <c r="F78" s="106"/>
      <c r="G78" s="106"/>
      <c r="H78" s="107">
        <f t="shared" si="4"/>
        <v>57370</v>
      </c>
    </row>
    <row r="79" spans="1:8">
      <c r="A79" s="109" t="s">
        <v>166</v>
      </c>
      <c r="B79" s="108"/>
      <c r="C79" s="106">
        <v>0</v>
      </c>
      <c r="D79" s="106"/>
      <c r="E79" s="106"/>
      <c r="F79" s="106"/>
      <c r="G79" s="106"/>
      <c r="H79" s="107">
        <f t="shared" si="4"/>
        <v>0</v>
      </c>
    </row>
    <row r="80" spans="1:8">
      <c r="A80" s="112"/>
      <c r="B80" s="111" t="s">
        <v>167</v>
      </c>
      <c r="C80" s="106">
        <v>0</v>
      </c>
      <c r="D80" s="106"/>
      <c r="E80" s="106"/>
      <c r="F80" s="106"/>
      <c r="G80" s="106"/>
      <c r="H80" s="107">
        <f t="shared" si="4"/>
        <v>0</v>
      </c>
    </row>
    <row r="81" spans="1:8">
      <c r="A81" s="151" t="s">
        <v>63</v>
      </c>
      <c r="B81" s="154"/>
      <c r="C81" s="152">
        <f>C82+C85</f>
        <v>116345669</v>
      </c>
      <c r="D81" s="152">
        <f>D82+D85</f>
        <v>0</v>
      </c>
      <c r="E81" s="152">
        <f>E82+E85</f>
        <v>0</v>
      </c>
      <c r="F81" s="152">
        <f>F82+F85</f>
        <v>0</v>
      </c>
      <c r="G81" s="152">
        <f>SUM(G82:G85)</f>
        <v>0</v>
      </c>
      <c r="H81" s="153">
        <f>H82+H85</f>
        <v>116345669</v>
      </c>
    </row>
    <row r="82" spans="1:8">
      <c r="A82" s="219" t="s">
        <v>172</v>
      </c>
      <c r="B82" s="220"/>
      <c r="C82" s="106">
        <f>SUM(C83:C84)</f>
        <v>325000</v>
      </c>
      <c r="D82" s="106"/>
      <c r="E82" s="106"/>
      <c r="F82" s="106"/>
      <c r="G82" s="106"/>
      <c r="H82" s="107">
        <f t="shared" si="4"/>
        <v>325000</v>
      </c>
    </row>
    <row r="83" spans="1:8">
      <c r="A83" s="112"/>
      <c r="B83" s="111" t="s">
        <v>173</v>
      </c>
      <c r="C83" s="106">
        <v>25000</v>
      </c>
      <c r="D83" s="106"/>
      <c r="E83" s="106"/>
      <c r="F83" s="106"/>
      <c r="G83" s="106"/>
      <c r="H83" s="107">
        <f t="shared" si="4"/>
        <v>25000</v>
      </c>
    </row>
    <row r="84" spans="1:8">
      <c r="A84" s="112"/>
      <c r="B84" s="111" t="s">
        <v>174</v>
      </c>
      <c r="C84" s="106">
        <v>300000</v>
      </c>
      <c r="D84" s="106"/>
      <c r="E84" s="106"/>
      <c r="F84" s="106"/>
      <c r="G84" s="106"/>
      <c r="H84" s="107">
        <f t="shared" si="4"/>
        <v>300000</v>
      </c>
    </row>
    <row r="85" spans="1:8">
      <c r="A85" s="219" t="s">
        <v>300</v>
      </c>
      <c r="B85" s="220"/>
      <c r="C85" s="106">
        <v>116020669</v>
      </c>
      <c r="D85" s="106"/>
      <c r="E85" s="106"/>
      <c r="F85" s="106"/>
      <c r="G85" s="106"/>
      <c r="H85" s="107">
        <f t="shared" si="4"/>
        <v>116020669</v>
      </c>
    </row>
    <row r="86" spans="1:8">
      <c r="A86" s="151" t="s">
        <v>302</v>
      </c>
      <c r="B86" s="154"/>
      <c r="C86" s="152">
        <f>SUM(C87:C90)</f>
        <v>89400</v>
      </c>
      <c r="D86" s="152">
        <f>SUM(D87:D90)</f>
        <v>613700</v>
      </c>
      <c r="E86" s="152">
        <f>SUM(E87:E90)</f>
        <v>0</v>
      </c>
      <c r="F86" s="152">
        <f>SUM(F87:F90)</f>
        <v>0</v>
      </c>
      <c r="G86" s="152">
        <f>SUM(G87:G90)</f>
        <v>0</v>
      </c>
      <c r="H86" s="153">
        <f t="shared" ref="H86:H91" si="5">C86+D86+E86-F86-G86</f>
        <v>703100</v>
      </c>
    </row>
    <row r="87" spans="1:8">
      <c r="A87" s="112"/>
      <c r="B87" s="111" t="s">
        <v>136</v>
      </c>
      <c r="C87" s="106">
        <v>38400</v>
      </c>
      <c r="D87" s="106"/>
      <c r="E87" s="106"/>
      <c r="F87" s="106"/>
      <c r="G87" s="106"/>
      <c r="H87" s="107">
        <f t="shared" si="5"/>
        <v>38400</v>
      </c>
    </row>
    <row r="88" spans="1:8">
      <c r="A88" s="112"/>
      <c r="B88" s="111" t="s">
        <v>131</v>
      </c>
      <c r="C88" s="106">
        <v>51000</v>
      </c>
      <c r="D88" s="106"/>
      <c r="E88" s="106"/>
      <c r="F88" s="106"/>
      <c r="G88" s="106"/>
      <c r="H88" s="107">
        <f t="shared" si="5"/>
        <v>51000</v>
      </c>
    </row>
    <row r="89" spans="1:8">
      <c r="A89" s="112"/>
      <c r="B89" s="111" t="s">
        <v>327</v>
      </c>
      <c r="C89" s="106">
        <v>0</v>
      </c>
      <c r="D89" s="106">
        <v>365700</v>
      </c>
      <c r="E89" s="106"/>
      <c r="F89" s="106"/>
      <c r="G89" s="106"/>
      <c r="H89" s="107">
        <f t="shared" si="5"/>
        <v>365700</v>
      </c>
    </row>
    <row r="90" spans="1:8">
      <c r="A90" s="112"/>
      <c r="B90" s="111" t="s">
        <v>328</v>
      </c>
      <c r="C90" s="106"/>
      <c r="D90" s="106">
        <v>248000</v>
      </c>
      <c r="E90" s="106"/>
      <c r="F90" s="106"/>
      <c r="G90" s="106"/>
      <c r="H90" s="107">
        <f t="shared" si="5"/>
        <v>248000</v>
      </c>
    </row>
    <row r="91" spans="1:8">
      <c r="A91" s="219" t="s">
        <v>171</v>
      </c>
      <c r="B91" s="220"/>
      <c r="C91" s="106">
        <v>0</v>
      </c>
      <c r="D91" s="106"/>
      <c r="E91" s="106"/>
      <c r="F91" s="106"/>
      <c r="G91" s="106"/>
      <c r="H91" s="107">
        <f t="shared" si="5"/>
        <v>0</v>
      </c>
    </row>
    <row r="92" spans="1:8" ht="17.25" thickBot="1">
      <c r="A92" s="29" t="s">
        <v>64</v>
      </c>
      <c r="B92" s="30"/>
      <c r="C92" s="23">
        <f t="shared" ref="C92:H92" si="6">C5+C81+C86</f>
        <v>452936051</v>
      </c>
      <c r="D92" s="23">
        <f t="shared" si="6"/>
        <v>18340072</v>
      </c>
      <c r="E92" s="23">
        <f t="shared" si="6"/>
        <v>957076</v>
      </c>
      <c r="F92" s="23">
        <f t="shared" si="6"/>
        <v>3506306</v>
      </c>
      <c r="G92" s="23">
        <f t="shared" si="6"/>
        <v>957076</v>
      </c>
      <c r="H92" s="24">
        <f t="shared" si="6"/>
        <v>467769817</v>
      </c>
    </row>
    <row r="93" spans="1:8">
      <c r="D93" s="118"/>
    </row>
  </sheetData>
  <sheetProtection algorithmName="SHA-512" hashValue="mIP32aUj/bpUqUF3STgm5dtyXrUmLwYFuisLWv4KN31/QwA/p2qnzJW09AoxLSCvjxk5bEU4/PmoYZlcw2e0PQ==" saltValue="y+DJjW1SZmzHPC0khbxiDw==" spinCount="100000" sheet="1" objects="1" scenarios="1"/>
  <mergeCells count="8">
    <mergeCell ref="A85:B85"/>
    <mergeCell ref="A91:B91"/>
    <mergeCell ref="A82:B82"/>
    <mergeCell ref="A1:H1"/>
    <mergeCell ref="A6:B6"/>
    <mergeCell ref="A4:B4"/>
    <mergeCell ref="A2:H2"/>
    <mergeCell ref="A3:H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6" fitToHeight="2" orientation="portrait" r:id="rId1"/>
  <headerFooter>
    <oddHeader>&amp;R
&amp;"標楷體,標準"全&amp;N頁第&amp;P頁
單位：新臺幣元</oddHeader>
    <oddFooter>&amp;C～    　   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ColWidth="8.75" defaultRowHeight="16.5"/>
  <cols>
    <col min="1" max="1" width="2.375" style="18" customWidth="1"/>
    <col min="2" max="2" width="18" style="18" customWidth="1"/>
    <col min="3" max="4" width="15" style="3" customWidth="1"/>
    <col min="5" max="5" width="13.875" style="3" bestFit="1" customWidth="1"/>
    <col min="6" max="6" width="8.5" style="3" bestFit="1" customWidth="1"/>
    <col min="7" max="7" width="26.375" style="3" bestFit="1" customWidth="1"/>
    <col min="8" max="8" width="26.25" style="3" customWidth="1"/>
    <col min="9" max="9" width="8.75" style="3"/>
    <col min="10" max="10" width="23.125" style="3" customWidth="1"/>
    <col min="11" max="11" width="17.875" style="3" customWidth="1"/>
    <col min="12" max="16384" width="8.75" style="3"/>
  </cols>
  <sheetData>
    <row r="1" spans="1:11">
      <c r="A1" s="188" t="s">
        <v>185</v>
      </c>
      <c r="B1" s="188"/>
      <c r="C1" s="188"/>
      <c r="D1" s="188"/>
      <c r="E1" s="188"/>
      <c r="F1" s="188"/>
      <c r="G1" s="188"/>
    </row>
    <row r="2" spans="1:11">
      <c r="A2" s="188" t="s">
        <v>275</v>
      </c>
      <c r="B2" s="188"/>
      <c r="C2" s="188"/>
      <c r="D2" s="188"/>
      <c r="E2" s="188"/>
      <c r="F2" s="188"/>
      <c r="G2" s="188"/>
    </row>
    <row r="3" spans="1:11" ht="17.25" thickBot="1">
      <c r="A3" s="201" t="s">
        <v>318</v>
      </c>
      <c r="B3" s="201"/>
      <c r="C3" s="201"/>
      <c r="D3" s="201"/>
      <c r="E3" s="201"/>
      <c r="F3" s="201"/>
      <c r="G3" s="201"/>
    </row>
    <row r="4" spans="1:11" ht="24" customHeight="1">
      <c r="A4" s="233" t="s">
        <v>182</v>
      </c>
      <c r="B4" s="234"/>
      <c r="C4" s="237" t="s">
        <v>332</v>
      </c>
      <c r="D4" s="237" t="s">
        <v>66</v>
      </c>
      <c r="E4" s="239" t="s">
        <v>181</v>
      </c>
      <c r="F4" s="240"/>
      <c r="G4" s="42" t="s">
        <v>180</v>
      </c>
    </row>
    <row r="5" spans="1:11" ht="23.1" customHeight="1">
      <c r="A5" s="235"/>
      <c r="B5" s="236"/>
      <c r="C5" s="238"/>
      <c r="D5" s="238"/>
      <c r="E5" s="31" t="s">
        <v>67</v>
      </c>
      <c r="F5" s="32" t="s">
        <v>68</v>
      </c>
      <c r="G5" s="43"/>
      <c r="K5" s="6"/>
    </row>
    <row r="6" spans="1:11" ht="29.45" customHeight="1">
      <c r="A6" s="229" t="s">
        <v>69</v>
      </c>
      <c r="B6" s="230"/>
      <c r="C6" s="35">
        <f>SUM(C7:C9)</f>
        <v>43816516</v>
      </c>
      <c r="D6" s="35">
        <f>SUM(D7:D9)</f>
        <v>44302762</v>
      </c>
      <c r="E6" s="35">
        <f>D6-C6</f>
        <v>486246</v>
      </c>
      <c r="F6" s="36">
        <f>SUM(E6/C6*100)</f>
        <v>1.1097322297372982</v>
      </c>
      <c r="G6" s="141"/>
      <c r="J6" s="6"/>
      <c r="K6" s="6"/>
    </row>
    <row r="7" spans="1:11" ht="29.45" customHeight="1">
      <c r="A7" s="123"/>
      <c r="B7" s="99" t="s">
        <v>264</v>
      </c>
      <c r="C7" s="37">
        <v>34850256</v>
      </c>
      <c r="D7" s="44">
        <v>35568029</v>
      </c>
      <c r="E7" s="35">
        <f t="shared" ref="E7:E9" si="0">D7-C7</f>
        <v>717773</v>
      </c>
      <c r="F7" s="36">
        <f>SUM(E7/C7*100)</f>
        <v>2.059591757374752</v>
      </c>
      <c r="G7" s="141"/>
      <c r="J7" s="6"/>
      <c r="K7" s="6"/>
    </row>
    <row r="8" spans="1:11" ht="29.45" customHeight="1">
      <c r="A8" s="123"/>
      <c r="B8" s="99" t="s">
        <v>265</v>
      </c>
      <c r="C8" s="37">
        <v>5025380</v>
      </c>
      <c r="D8" s="38">
        <v>4974053</v>
      </c>
      <c r="E8" s="35">
        <f t="shared" si="0"/>
        <v>-51327</v>
      </c>
      <c r="F8" s="36">
        <f>SUM(E8/C8*100)</f>
        <v>-1.0213555989795797</v>
      </c>
      <c r="G8" s="141"/>
      <c r="J8" s="6"/>
      <c r="K8" s="6"/>
    </row>
    <row r="9" spans="1:11" ht="29.45" customHeight="1">
      <c r="A9" s="122"/>
      <c r="B9" s="99" t="s">
        <v>266</v>
      </c>
      <c r="C9" s="37">
        <v>3940880</v>
      </c>
      <c r="D9" s="35">
        <v>3760680</v>
      </c>
      <c r="E9" s="35">
        <f t="shared" si="0"/>
        <v>-180200</v>
      </c>
      <c r="F9" s="36">
        <f>SUM(E9/C9*100)</f>
        <v>-4.5725827733907147</v>
      </c>
      <c r="G9" s="141"/>
      <c r="J9" s="6"/>
      <c r="K9" s="6"/>
    </row>
    <row r="10" spans="1:11" ht="35.1" customHeight="1">
      <c r="A10" s="231" t="s">
        <v>70</v>
      </c>
      <c r="B10" s="232"/>
      <c r="C10" s="37">
        <f>SUM(C11:C12)</f>
        <v>52878192</v>
      </c>
      <c r="D10" s="37">
        <f>D11+D12</f>
        <v>45394050</v>
      </c>
      <c r="E10" s="37">
        <f t="shared" ref="E10:E18" si="1">D10-C10</f>
        <v>-7484142</v>
      </c>
      <c r="F10" s="36">
        <f>SUM(E10/C10*100)</f>
        <v>-14.153551240935016</v>
      </c>
      <c r="G10" s="124"/>
      <c r="J10" s="6"/>
      <c r="K10" s="6"/>
    </row>
    <row r="11" spans="1:11" ht="34.5" customHeight="1">
      <c r="A11" s="123"/>
      <c r="B11" s="99" t="s">
        <v>262</v>
      </c>
      <c r="C11" s="37">
        <v>45000000</v>
      </c>
      <c r="D11" s="37">
        <v>37924625</v>
      </c>
      <c r="E11" s="37">
        <f t="shared" si="1"/>
        <v>-7075375</v>
      </c>
      <c r="F11" s="36">
        <f t="shared" ref="F11:F18" si="2">SUM(E11/C11*100)</f>
        <v>-15.723055555555558</v>
      </c>
      <c r="G11" s="124" t="s">
        <v>304</v>
      </c>
      <c r="J11" s="6"/>
      <c r="K11" s="6"/>
    </row>
    <row r="12" spans="1:11" ht="23.25" customHeight="1">
      <c r="A12" s="100"/>
      <c r="B12" s="99" t="s">
        <v>263</v>
      </c>
      <c r="C12" s="37">
        <v>7878192</v>
      </c>
      <c r="D12" s="37">
        <f>45394050-D11</f>
        <v>7469425</v>
      </c>
      <c r="E12" s="37">
        <f t="shared" si="1"/>
        <v>-408767</v>
      </c>
      <c r="F12" s="36">
        <f>SUM(E12/C12*100)</f>
        <v>-5.1885889554354598</v>
      </c>
      <c r="G12" s="124"/>
      <c r="J12" s="6"/>
      <c r="K12" s="6"/>
    </row>
    <row r="13" spans="1:11" ht="23.25" customHeight="1">
      <c r="A13" s="231" t="s">
        <v>71</v>
      </c>
      <c r="B13" s="232"/>
      <c r="C13" s="37">
        <f>SUM(C14:C15)</f>
        <v>12874602</v>
      </c>
      <c r="D13" s="37">
        <f>SUM(D14:D15)</f>
        <v>21819088</v>
      </c>
      <c r="E13" s="37">
        <f t="shared" ref="E13:F13" si="3">E14</f>
        <v>8794486</v>
      </c>
      <c r="F13" s="39">
        <f t="shared" si="3"/>
        <v>68.84352248312706</v>
      </c>
      <c r="G13" s="43"/>
      <c r="J13" s="6"/>
      <c r="K13" s="6"/>
    </row>
    <row r="14" spans="1:11" ht="147.75" customHeight="1">
      <c r="A14" s="123"/>
      <c r="B14" s="99" t="s">
        <v>261</v>
      </c>
      <c r="C14" s="37">
        <f>12874602-C15</f>
        <v>12774602</v>
      </c>
      <c r="D14" s="37">
        <v>21569088</v>
      </c>
      <c r="E14" s="37">
        <f t="shared" si="1"/>
        <v>8794486</v>
      </c>
      <c r="F14" s="36">
        <f>SUM(E14/C14*100)</f>
        <v>68.84352248312706</v>
      </c>
      <c r="G14" s="124" t="s">
        <v>330</v>
      </c>
      <c r="J14" s="6"/>
    </row>
    <row r="15" spans="1:11" ht="54.75" customHeight="1">
      <c r="A15" s="100"/>
      <c r="B15" s="99" t="s">
        <v>271</v>
      </c>
      <c r="C15" s="37">
        <v>100000</v>
      </c>
      <c r="D15" s="37">
        <v>250000</v>
      </c>
      <c r="E15" s="37">
        <f t="shared" si="1"/>
        <v>150000</v>
      </c>
      <c r="F15" s="36">
        <f>SUM(E15/C15*100)</f>
        <v>150</v>
      </c>
      <c r="G15" s="124" t="s">
        <v>329</v>
      </c>
      <c r="J15" s="6"/>
    </row>
    <row r="16" spans="1:11" ht="36" customHeight="1">
      <c r="A16" s="231" t="s">
        <v>72</v>
      </c>
      <c r="B16" s="232"/>
      <c r="C16" s="37">
        <f>C17+C18</f>
        <v>17858062</v>
      </c>
      <c r="D16" s="37">
        <f>D17+D18</f>
        <v>66313243</v>
      </c>
      <c r="E16" s="37">
        <f t="shared" si="1"/>
        <v>48455181</v>
      </c>
      <c r="F16" s="36">
        <f t="shared" si="2"/>
        <v>271.33504744243805</v>
      </c>
      <c r="G16" s="160" t="s">
        <v>282</v>
      </c>
      <c r="J16" s="6"/>
    </row>
    <row r="17" spans="1:10" ht="27.6" customHeight="1">
      <c r="A17" s="123"/>
      <c r="B17" s="99" t="s">
        <v>260</v>
      </c>
      <c r="C17" s="37">
        <v>9343018</v>
      </c>
      <c r="D17" s="37">
        <v>16815434</v>
      </c>
      <c r="E17" s="37">
        <f t="shared" si="1"/>
        <v>7472416</v>
      </c>
      <c r="F17" s="36">
        <f t="shared" si="2"/>
        <v>79.978610765814636</v>
      </c>
      <c r="G17" s="161" t="s">
        <v>314</v>
      </c>
      <c r="J17" s="6"/>
    </row>
    <row r="18" spans="1:10" s="177" customFormat="1" ht="342.95" customHeight="1">
      <c r="A18" s="176"/>
      <c r="B18" s="183" t="s">
        <v>259</v>
      </c>
      <c r="C18" s="184">
        <f>17858062-9343018</f>
        <v>8515044</v>
      </c>
      <c r="D18" s="184">
        <v>49497809</v>
      </c>
      <c r="E18" s="184">
        <f t="shared" si="1"/>
        <v>40982765</v>
      </c>
      <c r="F18" s="185">
        <f t="shared" si="2"/>
        <v>481.29833504089936</v>
      </c>
      <c r="G18" s="175" t="s">
        <v>331</v>
      </c>
      <c r="J18" s="178"/>
    </row>
    <row r="19" spans="1:10" ht="30" customHeight="1">
      <c r="A19" s="231" t="s">
        <v>73</v>
      </c>
      <c r="B19" s="232"/>
      <c r="C19" s="37">
        <f>C20</f>
        <v>15856590</v>
      </c>
      <c r="D19" s="37">
        <f>D20</f>
        <v>15388901</v>
      </c>
      <c r="E19" s="37">
        <f t="shared" ref="E19:F19" si="4">E20</f>
        <v>-467689</v>
      </c>
      <c r="F19" s="36">
        <f t="shared" si="4"/>
        <v>-2.9494929237622971</v>
      </c>
      <c r="G19" s="104"/>
      <c r="J19" s="6"/>
    </row>
    <row r="20" spans="1:10" ht="84" customHeight="1">
      <c r="A20" s="100"/>
      <c r="B20" s="99" t="s">
        <v>258</v>
      </c>
      <c r="C20" s="37">
        <v>15856590</v>
      </c>
      <c r="D20" s="37">
        <v>15388901</v>
      </c>
      <c r="E20" s="37">
        <f>D20-C20</f>
        <v>-467689</v>
      </c>
      <c r="F20" s="36">
        <f>SUM(E20/C20*100)</f>
        <v>-2.9494929237622971</v>
      </c>
      <c r="G20" s="162"/>
      <c r="J20" s="6"/>
    </row>
    <row r="21" spans="1:10" ht="30" customHeight="1" thickBot="1">
      <c r="A21" s="227" t="s">
        <v>257</v>
      </c>
      <c r="B21" s="228"/>
      <c r="C21" s="45">
        <f>SUM(C6+C10+C13+C16+C19)</f>
        <v>143283962</v>
      </c>
      <c r="D21" s="45">
        <f>SUM(D6+D10+D13+D16+D19)</f>
        <v>193218044</v>
      </c>
      <c r="E21" s="46">
        <f>SUM(D21-C21)</f>
        <v>49934082</v>
      </c>
      <c r="F21" s="47">
        <f>SUM(E21/C21*100)</f>
        <v>34.849735659877972</v>
      </c>
      <c r="G21" s="105"/>
      <c r="J21" s="6"/>
    </row>
    <row r="22" spans="1:10" hidden="1">
      <c r="C22" s="125">
        <f>C21-收支餘絀表!C6</f>
        <v>-12804996</v>
      </c>
      <c r="D22" s="125">
        <f>D21-收支餘絀表!D6</f>
        <v>0</v>
      </c>
      <c r="J22" s="6"/>
    </row>
    <row r="23" spans="1:10">
      <c r="J23" s="6"/>
    </row>
    <row r="24" spans="1:10">
      <c r="J24" s="6"/>
    </row>
    <row r="25" spans="1:10">
      <c r="J25" s="6"/>
    </row>
    <row r="26" spans="1:10">
      <c r="J26" s="6"/>
    </row>
    <row r="27" spans="1:10">
      <c r="J27" s="6"/>
    </row>
  </sheetData>
  <sheetProtection algorithmName="SHA-512" hashValue="jn9H2FiMxJG8EceW9WLtQRU1honyMRXJffjNTPSSyybRtrW9pJS8G8LKSYtUJHLq4/jaN0ACpa2jjw0M6pUmXA==" saltValue="1aLl4Qsoo6kbOxh/Y0EXsg==" spinCount="100000" sheet="1" objects="1" scenarios="1"/>
  <mergeCells count="13">
    <mergeCell ref="A1:G1"/>
    <mergeCell ref="A4:B5"/>
    <mergeCell ref="C4:C5"/>
    <mergeCell ref="D4:D5"/>
    <mergeCell ref="E4:F4"/>
    <mergeCell ref="A2:G2"/>
    <mergeCell ref="A3:G3"/>
    <mergeCell ref="A21:B21"/>
    <mergeCell ref="A6:B6"/>
    <mergeCell ref="A10:B10"/>
    <mergeCell ref="A13:B13"/>
    <mergeCell ref="A16:B16"/>
    <mergeCell ref="A19:B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Header>&amp;R
&amp;"標楷體,標準"全&amp;N頁第&amp;P頁
單位：新臺幣元</oddHeader>
    <oddFooter>&amp;C～ 　　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1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" sqref="E6"/>
    </sheetView>
  </sheetViews>
  <sheetFormatPr defaultColWidth="8.75" defaultRowHeight="16.5"/>
  <cols>
    <col min="1" max="1" width="1.875" style="3" customWidth="1"/>
    <col min="2" max="2" width="21.75" style="3" customWidth="1"/>
    <col min="3" max="4" width="14.75" style="3" bestFit="1" customWidth="1"/>
    <col min="5" max="5" width="14.625" style="3" customWidth="1"/>
    <col min="6" max="6" width="10.125" style="3" customWidth="1"/>
    <col min="7" max="7" width="27.625" style="3" customWidth="1"/>
    <col min="8" max="8" width="13.875" style="3" bestFit="1" customWidth="1"/>
    <col min="9" max="11" width="11.125" style="3" bestFit="1" customWidth="1"/>
    <col min="12" max="16384" width="8.75" style="3"/>
  </cols>
  <sheetData>
    <row r="1" spans="1:12" ht="17.45" customHeight="1">
      <c r="A1" s="243" t="s">
        <v>276</v>
      </c>
      <c r="B1" s="243"/>
      <c r="C1" s="243"/>
      <c r="D1" s="243"/>
      <c r="E1" s="243"/>
      <c r="F1" s="243"/>
      <c r="G1" s="243"/>
      <c r="K1" s="6"/>
    </row>
    <row r="2" spans="1:12" ht="17.45" customHeight="1">
      <c r="A2" s="243" t="s">
        <v>277</v>
      </c>
      <c r="B2" s="243"/>
      <c r="C2" s="243"/>
      <c r="D2" s="243"/>
      <c r="E2" s="243"/>
      <c r="F2" s="243"/>
      <c r="G2" s="243"/>
      <c r="K2" s="6"/>
    </row>
    <row r="3" spans="1:12" ht="17.45" customHeight="1" thickBot="1">
      <c r="A3" s="253" t="s">
        <v>319</v>
      </c>
      <c r="B3" s="253"/>
      <c r="C3" s="253"/>
      <c r="D3" s="253"/>
      <c r="E3" s="253"/>
      <c r="F3" s="253"/>
      <c r="G3" s="253"/>
      <c r="K3" s="6"/>
    </row>
    <row r="4" spans="1:12">
      <c r="A4" s="249" t="s">
        <v>74</v>
      </c>
      <c r="B4" s="250"/>
      <c r="C4" s="244" t="s">
        <v>65</v>
      </c>
      <c r="D4" s="244" t="s">
        <v>66</v>
      </c>
      <c r="E4" s="246" t="s">
        <v>75</v>
      </c>
      <c r="F4" s="246"/>
      <c r="G4" s="247" t="s">
        <v>76</v>
      </c>
      <c r="K4" s="6"/>
    </row>
    <row r="5" spans="1:12">
      <c r="A5" s="251"/>
      <c r="B5" s="252"/>
      <c r="C5" s="245"/>
      <c r="D5" s="245"/>
      <c r="E5" s="146" t="s">
        <v>77</v>
      </c>
      <c r="F5" s="146" t="s">
        <v>78</v>
      </c>
      <c r="G5" s="248"/>
      <c r="K5" s="6"/>
      <c r="L5" s="21"/>
    </row>
    <row r="6" spans="1:12" ht="21.75" customHeight="1">
      <c r="A6" s="50" t="s">
        <v>79</v>
      </c>
      <c r="B6" s="51"/>
      <c r="C6" s="55">
        <f>SUM(C7:C11)</f>
        <v>2126788</v>
      </c>
      <c r="D6" s="55">
        <f>SUM(D7:D11)</f>
        <v>1605173</v>
      </c>
      <c r="E6" s="34">
        <f>D6-C6</f>
        <v>-521615</v>
      </c>
      <c r="F6" s="58">
        <f>E6/C6*100</f>
        <v>-24.525951810899819</v>
      </c>
      <c r="G6" s="138"/>
      <c r="K6" s="6"/>
    </row>
    <row r="7" spans="1:12" ht="21.75" customHeight="1">
      <c r="A7" s="131"/>
      <c r="B7" s="28" t="s">
        <v>187</v>
      </c>
      <c r="C7" s="55">
        <v>1161894</v>
      </c>
      <c r="D7" s="7">
        <v>1161804</v>
      </c>
      <c r="E7" s="34">
        <f t="shared" ref="E7:E37" si="0">D7-C7</f>
        <v>-90</v>
      </c>
      <c r="F7" s="58">
        <f t="shared" ref="F7:F36" si="1">E7/C7*100</f>
        <v>-7.7459733848354497E-3</v>
      </c>
      <c r="G7" s="138"/>
      <c r="K7" s="6"/>
      <c r="L7" s="40"/>
    </row>
    <row r="8" spans="1:12" ht="116.25" customHeight="1">
      <c r="A8" s="130"/>
      <c r="B8" s="28" t="s">
        <v>188</v>
      </c>
      <c r="C8" s="55">
        <v>511990</v>
      </c>
      <c r="D8" s="7">
        <v>91465</v>
      </c>
      <c r="E8" s="34">
        <f t="shared" si="0"/>
        <v>-420525</v>
      </c>
      <c r="F8" s="58">
        <f t="shared" si="1"/>
        <v>-82.135393269399799</v>
      </c>
      <c r="G8" s="163" t="s">
        <v>334</v>
      </c>
      <c r="K8" s="6"/>
    </row>
    <row r="9" spans="1:12" ht="36.75" customHeight="1">
      <c r="A9" s="130"/>
      <c r="B9" s="26" t="s">
        <v>186</v>
      </c>
      <c r="C9" s="55">
        <v>41904</v>
      </c>
      <c r="D9" s="7">
        <v>41904</v>
      </c>
      <c r="E9" s="34">
        <f t="shared" si="0"/>
        <v>0</v>
      </c>
      <c r="F9" s="58">
        <f t="shared" si="1"/>
        <v>0</v>
      </c>
      <c r="G9" s="163"/>
      <c r="K9" s="6"/>
    </row>
    <row r="10" spans="1:12" ht="34.5" customHeight="1">
      <c r="A10" s="130"/>
      <c r="B10" s="26" t="s">
        <v>268</v>
      </c>
      <c r="C10" s="55">
        <v>0</v>
      </c>
      <c r="D10" s="7">
        <v>0</v>
      </c>
      <c r="E10" s="34">
        <f t="shared" si="0"/>
        <v>0</v>
      </c>
      <c r="F10" s="58" t="e">
        <f t="shared" si="1"/>
        <v>#DIV/0!</v>
      </c>
      <c r="G10" s="139"/>
      <c r="K10" s="6"/>
    </row>
    <row r="11" spans="1:12" ht="99" customHeight="1">
      <c r="A11" s="27"/>
      <c r="B11" s="28" t="s">
        <v>189</v>
      </c>
      <c r="C11" s="55">
        <v>411000</v>
      </c>
      <c r="D11" s="7">
        <v>310000</v>
      </c>
      <c r="E11" s="34">
        <f t="shared" si="0"/>
        <v>-101000</v>
      </c>
      <c r="F11" s="58">
        <f t="shared" si="1"/>
        <v>-24.574209245742093</v>
      </c>
      <c r="G11" s="163" t="s">
        <v>333</v>
      </c>
      <c r="K11" s="6"/>
    </row>
    <row r="12" spans="1:12" ht="28.5" customHeight="1">
      <c r="A12" s="25" t="s">
        <v>80</v>
      </c>
      <c r="B12" s="20"/>
      <c r="C12" s="55">
        <f>SUM(C13:C17)</f>
        <v>23898240</v>
      </c>
      <c r="D12" s="55">
        <f>SUM(D13:D17)</f>
        <v>20138928</v>
      </c>
      <c r="E12" s="34">
        <f t="shared" si="0"/>
        <v>-3759312</v>
      </c>
      <c r="F12" s="58">
        <f t="shared" si="1"/>
        <v>-15.730497308588415</v>
      </c>
      <c r="G12" s="139"/>
      <c r="K12" s="6"/>
    </row>
    <row r="13" spans="1:12" ht="84.75" customHeight="1">
      <c r="A13" s="131"/>
      <c r="B13" s="28" t="s">
        <v>187</v>
      </c>
      <c r="C13" s="55">
        <v>15109424</v>
      </c>
      <c r="D13" s="7">
        <v>12993994</v>
      </c>
      <c r="E13" s="34">
        <f t="shared" si="0"/>
        <v>-2115430</v>
      </c>
      <c r="F13" s="58">
        <f t="shared" si="1"/>
        <v>-14.000732258225066</v>
      </c>
      <c r="G13" s="139" t="s">
        <v>335</v>
      </c>
      <c r="K13" s="6"/>
    </row>
    <row r="14" spans="1:12" ht="257.10000000000002" customHeight="1">
      <c r="A14" s="130"/>
      <c r="B14" s="53" t="s">
        <v>190</v>
      </c>
      <c r="C14" s="55">
        <v>4755390</v>
      </c>
      <c r="D14" s="7">
        <v>3556151</v>
      </c>
      <c r="E14" s="34">
        <f t="shared" si="0"/>
        <v>-1199239</v>
      </c>
      <c r="F14" s="58">
        <f t="shared" si="1"/>
        <v>-25.218520457838366</v>
      </c>
      <c r="G14" s="163" t="s">
        <v>336</v>
      </c>
      <c r="K14" s="6"/>
    </row>
    <row r="15" spans="1:12" s="21" customFormat="1" ht="150.75" customHeight="1">
      <c r="A15" s="129"/>
      <c r="B15" s="54" t="s">
        <v>191</v>
      </c>
      <c r="C15" s="117">
        <v>1388300</v>
      </c>
      <c r="D15" s="56">
        <v>498886</v>
      </c>
      <c r="E15" s="34">
        <f t="shared" si="0"/>
        <v>-889414</v>
      </c>
      <c r="F15" s="58">
        <f t="shared" si="1"/>
        <v>-64.064971547936324</v>
      </c>
      <c r="G15" s="163" t="s">
        <v>338</v>
      </c>
      <c r="H15" s="119"/>
      <c r="I15" s="119"/>
      <c r="J15" s="120"/>
      <c r="K15" s="120"/>
      <c r="L15" s="3"/>
    </row>
    <row r="16" spans="1:12" ht="44.25" customHeight="1">
      <c r="A16" s="128"/>
      <c r="B16" s="53" t="s">
        <v>186</v>
      </c>
      <c r="C16" s="55">
        <v>714108</v>
      </c>
      <c r="D16" s="7">
        <v>684085</v>
      </c>
      <c r="E16" s="34">
        <f t="shared" si="0"/>
        <v>-30023</v>
      </c>
      <c r="F16" s="58">
        <f>E16/C16*100</f>
        <v>-4.2042660213861209</v>
      </c>
      <c r="G16" s="139"/>
      <c r="K16" s="6"/>
    </row>
    <row r="17" spans="1:12" s="40" customFormat="1" ht="68.25" customHeight="1">
      <c r="A17" s="60"/>
      <c r="B17" s="53" t="s">
        <v>192</v>
      </c>
      <c r="C17" s="55">
        <v>1931018</v>
      </c>
      <c r="D17" s="7">
        <v>2405812</v>
      </c>
      <c r="E17" s="34">
        <f t="shared" si="0"/>
        <v>474794</v>
      </c>
      <c r="F17" s="58">
        <f t="shared" ref="F17" si="2">E17/C17*100</f>
        <v>24.587756302634155</v>
      </c>
      <c r="G17" s="163" t="s">
        <v>337</v>
      </c>
      <c r="J17" s="3"/>
      <c r="K17" s="6"/>
      <c r="L17" s="3"/>
    </row>
    <row r="18" spans="1:12" ht="31.5" customHeight="1">
      <c r="A18" s="50" t="s">
        <v>82</v>
      </c>
      <c r="B18" s="51"/>
      <c r="C18" s="101">
        <f>SUM(C19:C23)</f>
        <v>65140990</v>
      </c>
      <c r="D18" s="101">
        <f>SUM(D19:D23)</f>
        <v>63870327</v>
      </c>
      <c r="E18" s="34">
        <f t="shared" si="0"/>
        <v>-1270663</v>
      </c>
      <c r="F18" s="58">
        <f t="shared" ref="F18:F23" si="3">E18/C18*100</f>
        <v>-1.9506350763167708</v>
      </c>
      <c r="G18" s="138"/>
      <c r="K18" s="6"/>
    </row>
    <row r="19" spans="1:12" ht="31.5" customHeight="1">
      <c r="A19" s="127"/>
      <c r="B19" s="53" t="s">
        <v>187</v>
      </c>
      <c r="C19" s="101">
        <v>46883450</v>
      </c>
      <c r="D19" s="102">
        <v>46180544</v>
      </c>
      <c r="E19" s="34">
        <f t="shared" si="0"/>
        <v>-702906</v>
      </c>
      <c r="F19" s="58">
        <f t="shared" si="3"/>
        <v>-1.4992625329407285</v>
      </c>
      <c r="G19" s="138" t="s">
        <v>81</v>
      </c>
      <c r="K19" s="6"/>
    </row>
    <row r="20" spans="1:12" ht="31.5" customHeight="1">
      <c r="A20" s="127"/>
      <c r="B20" s="54" t="s">
        <v>188</v>
      </c>
      <c r="C20" s="101">
        <v>14918402</v>
      </c>
      <c r="D20" s="102">
        <v>14818424</v>
      </c>
      <c r="E20" s="34">
        <f t="shared" si="0"/>
        <v>-99978</v>
      </c>
      <c r="F20" s="58">
        <f t="shared" si="3"/>
        <v>-0.67016561157153431</v>
      </c>
      <c r="G20" s="163"/>
      <c r="K20" s="6"/>
    </row>
    <row r="21" spans="1:12" ht="36.75" customHeight="1">
      <c r="A21" s="128"/>
      <c r="B21" s="53" t="s">
        <v>191</v>
      </c>
      <c r="C21" s="101">
        <v>40000</v>
      </c>
      <c r="D21" s="102">
        <v>11400</v>
      </c>
      <c r="E21" s="34">
        <f t="shared" si="0"/>
        <v>-28600</v>
      </c>
      <c r="F21" s="58">
        <f t="shared" si="3"/>
        <v>-71.5</v>
      </c>
      <c r="G21" s="163" t="s">
        <v>339</v>
      </c>
      <c r="K21" s="6"/>
    </row>
    <row r="22" spans="1:12" ht="36.75" customHeight="1">
      <c r="A22" s="128"/>
      <c r="B22" s="53" t="s">
        <v>193</v>
      </c>
      <c r="C22" s="101">
        <v>2190056</v>
      </c>
      <c r="D22" s="102">
        <v>1872782</v>
      </c>
      <c r="E22" s="34">
        <f t="shared" si="0"/>
        <v>-317274</v>
      </c>
      <c r="F22" s="58">
        <f t="shared" si="3"/>
        <v>-14.487026815752657</v>
      </c>
      <c r="G22" s="163" t="s">
        <v>305</v>
      </c>
      <c r="K22" s="6"/>
    </row>
    <row r="23" spans="1:12" ht="54" customHeight="1">
      <c r="A23" s="41"/>
      <c r="B23" s="54" t="s">
        <v>267</v>
      </c>
      <c r="C23" s="101">
        <v>1109082</v>
      </c>
      <c r="D23" s="102">
        <v>987177</v>
      </c>
      <c r="E23" s="34">
        <f t="shared" si="0"/>
        <v>-121905</v>
      </c>
      <c r="F23" s="58">
        <f t="shared" si="3"/>
        <v>-10.991522718789053</v>
      </c>
      <c r="G23" s="163" t="s">
        <v>340</v>
      </c>
      <c r="K23" s="6"/>
    </row>
    <row r="24" spans="1:12" ht="67.5" customHeight="1">
      <c r="A24" s="50" t="s">
        <v>108</v>
      </c>
      <c r="B24" s="51"/>
      <c r="C24" s="101">
        <v>1550000</v>
      </c>
      <c r="D24" s="101">
        <v>1313900</v>
      </c>
      <c r="E24" s="34">
        <f t="shared" si="0"/>
        <v>-236100</v>
      </c>
      <c r="F24" s="58">
        <f t="shared" si="1"/>
        <v>-15.232258064516129</v>
      </c>
      <c r="G24" s="163" t="s">
        <v>316</v>
      </c>
      <c r="K24" s="6"/>
    </row>
    <row r="25" spans="1:12" ht="31.5" customHeight="1">
      <c r="A25" s="50" t="s">
        <v>83</v>
      </c>
      <c r="B25" s="51"/>
      <c r="C25" s="101">
        <f>SUM(C27:C32)</f>
        <v>52942030</v>
      </c>
      <c r="D25" s="101">
        <f>SUM(D27:D32)</f>
        <v>49996187</v>
      </c>
      <c r="E25" s="34">
        <f t="shared" si="0"/>
        <v>-2945843</v>
      </c>
      <c r="F25" s="58">
        <f t="shared" si="1"/>
        <v>-5.5642804025459549</v>
      </c>
      <c r="G25" s="139"/>
      <c r="K25" s="6"/>
    </row>
    <row r="26" spans="1:12" ht="31.5" customHeight="1">
      <c r="A26" s="127"/>
      <c r="B26" s="53" t="s">
        <v>194</v>
      </c>
      <c r="C26" s="101">
        <f>SUM(C27:C31)</f>
        <v>47564690</v>
      </c>
      <c r="D26" s="101">
        <f t="shared" ref="D26" si="4">SUM(D27:D31)</f>
        <v>45122764</v>
      </c>
      <c r="E26" s="34">
        <f t="shared" si="0"/>
        <v>-2441926</v>
      </c>
      <c r="F26" s="58">
        <f t="shared" si="1"/>
        <v>-5.1339050039010026</v>
      </c>
      <c r="G26" s="164"/>
      <c r="K26" s="6"/>
    </row>
    <row r="27" spans="1:12" ht="31.5" customHeight="1">
      <c r="A27" s="128"/>
      <c r="B27" s="52" t="s">
        <v>195</v>
      </c>
      <c r="C27" s="101">
        <v>6900000</v>
      </c>
      <c r="D27" s="101">
        <v>6588148</v>
      </c>
      <c r="E27" s="34">
        <f t="shared" si="0"/>
        <v>-311852</v>
      </c>
      <c r="F27" s="58">
        <f t="shared" si="1"/>
        <v>-4.5195942028985501</v>
      </c>
      <c r="G27" s="139"/>
      <c r="K27" s="6"/>
    </row>
    <row r="28" spans="1:12" ht="31.5" customHeight="1">
      <c r="A28" s="128"/>
      <c r="B28" s="52" t="s">
        <v>196</v>
      </c>
      <c r="C28" s="101">
        <v>39610270</v>
      </c>
      <c r="D28" s="101">
        <v>37928703</v>
      </c>
      <c r="E28" s="34">
        <f t="shared" si="0"/>
        <v>-1681567</v>
      </c>
      <c r="F28" s="58">
        <f>E28/C28*100</f>
        <v>-4.2452803275514146</v>
      </c>
      <c r="G28" s="163"/>
      <c r="K28" s="6"/>
    </row>
    <row r="29" spans="1:12" ht="141" customHeight="1">
      <c r="A29" s="127"/>
      <c r="B29" s="53" t="s">
        <v>197</v>
      </c>
      <c r="C29" s="101">
        <v>626400</v>
      </c>
      <c r="D29" s="101">
        <v>241585</v>
      </c>
      <c r="E29" s="34">
        <f t="shared" si="0"/>
        <v>-384815</v>
      </c>
      <c r="F29" s="58">
        <f>E29/C29*100</f>
        <v>-61.432790549169859</v>
      </c>
      <c r="G29" s="163" t="s">
        <v>341</v>
      </c>
      <c r="K29" s="6"/>
    </row>
    <row r="30" spans="1:12" ht="35.25" customHeight="1">
      <c r="A30" s="128"/>
      <c r="B30" s="53" t="s">
        <v>198</v>
      </c>
      <c r="C30" s="33">
        <v>300000</v>
      </c>
      <c r="D30" s="33">
        <v>251011</v>
      </c>
      <c r="E30" s="34">
        <f t="shared" si="0"/>
        <v>-48989</v>
      </c>
      <c r="F30" s="103">
        <f>E30/C30*100</f>
        <v>-16.329666666666668</v>
      </c>
      <c r="G30" s="165" t="s">
        <v>306</v>
      </c>
      <c r="K30" s="6"/>
    </row>
    <row r="31" spans="1:12" ht="34.5" customHeight="1">
      <c r="A31" s="128"/>
      <c r="B31" s="54" t="s">
        <v>199</v>
      </c>
      <c r="C31" s="101">
        <v>128020</v>
      </c>
      <c r="D31" s="101">
        <v>113317</v>
      </c>
      <c r="E31" s="34">
        <f t="shared" si="0"/>
        <v>-14703</v>
      </c>
      <c r="F31" s="58">
        <f t="shared" si="1"/>
        <v>-11.484924230588971</v>
      </c>
      <c r="G31" s="165" t="s">
        <v>344</v>
      </c>
      <c r="K31" s="6"/>
    </row>
    <row r="32" spans="1:12" ht="36" customHeight="1">
      <c r="A32" s="127"/>
      <c r="B32" s="54" t="s">
        <v>200</v>
      </c>
      <c r="C32" s="101">
        <v>5377340</v>
      </c>
      <c r="D32" s="101">
        <v>4873423</v>
      </c>
      <c r="E32" s="34">
        <f t="shared" si="0"/>
        <v>-503917</v>
      </c>
      <c r="F32" s="58">
        <f t="shared" si="1"/>
        <v>-9.3711202936767997</v>
      </c>
      <c r="G32" s="163"/>
      <c r="K32" s="6"/>
    </row>
    <row r="33" spans="1:11" ht="36" customHeight="1">
      <c r="A33" s="41"/>
      <c r="B33" s="54" t="s">
        <v>313</v>
      </c>
      <c r="C33" s="101">
        <v>550000</v>
      </c>
      <c r="D33" s="101">
        <v>504959</v>
      </c>
      <c r="E33" s="34">
        <f t="shared" si="0"/>
        <v>-45041</v>
      </c>
      <c r="F33" s="58">
        <f t="shared" si="1"/>
        <v>-8.1892727272727264</v>
      </c>
      <c r="G33" s="163"/>
      <c r="K33" s="6"/>
    </row>
    <row r="34" spans="1:11" ht="27.95" customHeight="1">
      <c r="A34" s="50" t="s">
        <v>84</v>
      </c>
      <c r="B34" s="51"/>
      <c r="C34" s="101">
        <f>SUM(C35:C36)</f>
        <v>32292188</v>
      </c>
      <c r="D34" s="101">
        <f>SUM(D35:D36)</f>
        <v>27158058</v>
      </c>
      <c r="E34" s="34">
        <f t="shared" si="0"/>
        <v>-5134130</v>
      </c>
      <c r="F34" s="58">
        <f t="shared" si="1"/>
        <v>-15.898984608909128</v>
      </c>
      <c r="G34" s="166"/>
      <c r="K34" s="6"/>
    </row>
    <row r="35" spans="1:11" ht="27.95" customHeight="1">
      <c r="A35" s="126"/>
      <c r="B35" s="53" t="s">
        <v>202</v>
      </c>
      <c r="C35" s="101">
        <v>2100000</v>
      </c>
      <c r="D35" s="101">
        <v>0</v>
      </c>
      <c r="E35" s="34">
        <f t="shared" si="0"/>
        <v>-2100000</v>
      </c>
      <c r="F35" s="58">
        <f t="shared" ref="F35" si="5">E35/C35*100</f>
        <v>-100</v>
      </c>
      <c r="G35" s="138" t="s">
        <v>343</v>
      </c>
      <c r="K35" s="6"/>
    </row>
    <row r="36" spans="1:11" ht="105" customHeight="1">
      <c r="A36" s="127"/>
      <c r="B36" s="53" t="s">
        <v>269</v>
      </c>
      <c r="C36" s="101">
        <f>30175188+17000</f>
        <v>30192188</v>
      </c>
      <c r="D36" s="101">
        <v>27158058</v>
      </c>
      <c r="E36" s="34">
        <f t="shared" si="0"/>
        <v>-3034130</v>
      </c>
      <c r="F36" s="58">
        <f t="shared" si="1"/>
        <v>-10.049387609801581</v>
      </c>
      <c r="G36" s="167" t="s">
        <v>342</v>
      </c>
      <c r="K36" s="6"/>
    </row>
    <row r="37" spans="1:11" ht="27.95" customHeight="1" thickBot="1">
      <c r="A37" s="241" t="s">
        <v>201</v>
      </c>
      <c r="B37" s="242"/>
      <c r="C37" s="57">
        <f>SUM(C6+C12+C18+C24+C25+C33+C34)</f>
        <v>178500236</v>
      </c>
      <c r="D37" s="57">
        <f>SUM(D6+D12+D18+D24+D25+D33+D34)</f>
        <v>164587532</v>
      </c>
      <c r="E37" s="159">
        <f t="shared" si="0"/>
        <v>-13912704</v>
      </c>
      <c r="F37" s="59">
        <f>SUM(E37/C37*100)</f>
        <v>-7.7942216278078194</v>
      </c>
      <c r="G37" s="140"/>
      <c r="H37" s="125"/>
      <c r="K37" s="6"/>
    </row>
    <row r="38" spans="1:11" hidden="1">
      <c r="C38" s="125">
        <f>C37-收支餘絀表!C13</f>
        <v>550000</v>
      </c>
      <c r="D38" s="125">
        <f>D37-收支餘絀表!D13</f>
        <v>0</v>
      </c>
      <c r="K38" s="6"/>
    </row>
    <row r="39" spans="1:11">
      <c r="K39" s="6"/>
    </row>
    <row r="40" spans="1:11">
      <c r="K40" s="6"/>
    </row>
    <row r="41" spans="1:11">
      <c r="K41" s="6"/>
    </row>
  </sheetData>
  <sheetProtection algorithmName="SHA-512" hashValue="zzDxHUHLyfmnzmVA/jnHo1wNdWbOXEHPspqFSsogwPTgRO/LvAYmhShf4UmYMOiIFGkemricBiztnPyciTI2aA==" saltValue="lYqjtMwwgTk+EKK/iMY+Kw==" spinCount="100000" sheet="1" objects="1" scenarios="1"/>
  <mergeCells count="9">
    <mergeCell ref="A37:B37"/>
    <mergeCell ref="A1:G1"/>
    <mergeCell ref="C4:C5"/>
    <mergeCell ref="D4:D5"/>
    <mergeCell ref="E4:F4"/>
    <mergeCell ref="G4:G5"/>
    <mergeCell ref="A4:B5"/>
    <mergeCell ref="A2:G2"/>
    <mergeCell ref="A3:G3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scale="95" fitToHeight="3" orientation="portrait" r:id="rId1"/>
  <headerFooter>
    <oddHeader>&amp;R
&amp;"標楷體,標準"全&amp;N頁第&amp;P頁
單位：新臺幣元</oddHeader>
    <oddFooter>&amp;C～   　　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平衡表</vt:lpstr>
      <vt:lpstr>收支餘絀表</vt:lpstr>
      <vt:lpstr>現金流量表</vt:lpstr>
      <vt:lpstr>現金收支概況表</vt:lpstr>
      <vt:lpstr>固定資產無形資產變動表</vt:lpstr>
      <vt:lpstr>收入明細</vt:lpstr>
      <vt:lpstr>支出明細表</vt:lpstr>
      <vt:lpstr>固定資產無形資產變動表!Print_Area</vt:lpstr>
      <vt:lpstr>支出明細表!Print_Titles</vt:lpstr>
      <vt:lpstr>收入明細!Print_Titles</vt:lpstr>
      <vt:lpstr>固定資產無形資產變動表!Print_Titles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房佳樺</cp:lastModifiedBy>
  <cp:lastPrinted>2023-10-13T06:18:36Z</cp:lastPrinted>
  <dcterms:created xsi:type="dcterms:W3CDTF">2018-09-12T08:16:57Z</dcterms:created>
  <dcterms:modified xsi:type="dcterms:W3CDTF">2023-12-25T00:40:05Z</dcterms:modified>
</cp:coreProperties>
</file>