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歷年會計查帳\110亞東\"/>
    </mc:Choice>
  </mc:AlternateContent>
  <bookViews>
    <workbookView xWindow="360" yWindow="570" windowWidth="28035" windowHeight="12015" tabRatio="889"/>
  </bookViews>
  <sheets>
    <sheet name="平衡表" sheetId="1" r:id="rId1"/>
    <sheet name="收支餘絀表" sheetId="2" r:id="rId2"/>
    <sheet name="現金流量表" sheetId="7" r:id="rId3"/>
    <sheet name="現金收支概況表" sheetId="6" r:id="rId4"/>
    <sheet name="固定資產無形資產變動表" sheetId="3" r:id="rId5"/>
    <sheet name="收入明細" sheetId="4" r:id="rId6"/>
    <sheet name="支出明細表" sheetId="5" r:id="rId7"/>
  </sheets>
  <externalReferences>
    <externalReference r:id="rId8"/>
    <externalReference r:id="rId9"/>
  </externalReferences>
  <definedNames>
    <definedName name="_xlnm.Print_Area" localSheetId="4">固定資產無形資產變動表!$A$1:$H$89</definedName>
    <definedName name="_xlnm.Print_Titles" localSheetId="6">支出明細表!$1:$5</definedName>
    <definedName name="_xlnm.Print_Titles" localSheetId="5">收入明細!$1:$5</definedName>
    <definedName name="_xlnm.Print_Titles" localSheetId="4">固定資產無形資產變動表!$1:$4</definedName>
  </definedNames>
  <calcPr calcId="191029"/>
</workbook>
</file>

<file path=xl/calcChain.xml><?xml version="1.0" encoding="utf-8"?>
<calcChain xmlns="http://schemas.openxmlformats.org/spreadsheetml/2006/main">
  <c r="D6" i="3" l="1"/>
  <c r="C37" i="5" l="1"/>
  <c r="D37" i="5"/>
  <c r="F21" i="4"/>
  <c r="D13" i="3" l="1"/>
  <c r="G63" i="3"/>
  <c r="F63" i="3"/>
  <c r="E63" i="3"/>
  <c r="D63" i="3"/>
  <c r="C25" i="3" l="1"/>
  <c r="C81" i="3" l="1"/>
  <c r="C63" i="3"/>
  <c r="C60" i="3"/>
  <c r="C8" i="3"/>
  <c r="C54" i="3" l="1"/>
  <c r="C55" i="3"/>
  <c r="H77" i="3"/>
  <c r="D77" i="3"/>
  <c r="D66" i="3"/>
  <c r="D56" i="3"/>
  <c r="D47" i="3"/>
  <c r="D42" i="3"/>
  <c r="D37" i="3"/>
  <c r="D36" i="3"/>
  <c r="D34" i="3"/>
  <c r="D31" i="3"/>
  <c r="D28" i="3"/>
  <c r="D27" i="3"/>
  <c r="D19" i="3"/>
  <c r="D22" i="3"/>
  <c r="D17" i="3"/>
  <c r="D16" i="3"/>
  <c r="D11" i="3"/>
  <c r="D10" i="3"/>
  <c r="C26" i="5"/>
  <c r="E20" i="4"/>
  <c r="D25" i="3" l="1"/>
  <c r="E33" i="5"/>
  <c r="D26" i="5"/>
  <c r="D18" i="4"/>
  <c r="C18" i="4"/>
  <c r="C14" i="4"/>
  <c r="F10" i="6"/>
  <c r="E20" i="2"/>
  <c r="F20" i="2"/>
  <c r="F41" i="6" l="1"/>
  <c r="F40" i="6"/>
  <c r="F39" i="6"/>
  <c r="F37" i="6"/>
  <c r="F36" i="6"/>
  <c r="F35" i="6"/>
  <c r="F34" i="6"/>
  <c r="F33" i="6"/>
  <c r="D41" i="6"/>
  <c r="F26" i="6"/>
  <c r="F25" i="6"/>
  <c r="F24" i="6"/>
  <c r="F23" i="6"/>
  <c r="F22" i="6"/>
  <c r="D23" i="6"/>
  <c r="C33" i="7" l="1"/>
  <c r="D26" i="7"/>
  <c r="C26" i="7"/>
  <c r="C14" i="7"/>
  <c r="A26" i="2"/>
  <c r="D26" i="2"/>
  <c r="B33" i="1"/>
  <c r="C13" i="1"/>
  <c r="B13" i="1"/>
  <c r="B17" i="1"/>
  <c r="D15" i="1"/>
  <c r="E15" i="1" s="1"/>
  <c r="B41" i="1"/>
  <c r="E7" i="5" l="1"/>
  <c r="E8" i="5"/>
  <c r="E9" i="5"/>
  <c r="E10" i="5"/>
  <c r="E11" i="5"/>
  <c r="E13" i="5"/>
  <c r="E14" i="5"/>
  <c r="E15" i="5"/>
  <c r="E16" i="5"/>
  <c r="E17" i="5"/>
  <c r="E19" i="5"/>
  <c r="E20" i="5"/>
  <c r="E21" i="5"/>
  <c r="E22" i="5"/>
  <c r="E23" i="5"/>
  <c r="E24" i="5"/>
  <c r="E26" i="5"/>
  <c r="E27" i="5"/>
  <c r="E28" i="5"/>
  <c r="E29" i="5"/>
  <c r="E30" i="5"/>
  <c r="E31" i="5"/>
  <c r="E32" i="5"/>
  <c r="E35" i="5"/>
  <c r="E36" i="5"/>
  <c r="C80" i="3" l="1"/>
  <c r="E23" i="2"/>
  <c r="F23" i="2" s="1"/>
  <c r="C36" i="6" l="1"/>
  <c r="C8" i="7"/>
  <c r="D19" i="4"/>
  <c r="B42" i="1"/>
  <c r="B24" i="1"/>
  <c r="D23" i="1"/>
  <c r="E23" i="1" s="1"/>
  <c r="G85" i="3" l="1"/>
  <c r="F85" i="3"/>
  <c r="E85" i="3"/>
  <c r="D85" i="3"/>
  <c r="C85" i="3"/>
  <c r="G80" i="3"/>
  <c r="F80" i="3"/>
  <c r="E80" i="3"/>
  <c r="D80" i="3"/>
  <c r="H86" i="3"/>
  <c r="H87" i="3"/>
  <c r="H88" i="3"/>
  <c r="H75" i="3" l="1"/>
  <c r="H85" i="3"/>
  <c r="G25" i="3" l="1"/>
  <c r="E25" i="3"/>
  <c r="H53" i="3"/>
  <c r="G8" i="3"/>
  <c r="E8" i="3"/>
  <c r="G60" i="3"/>
  <c r="E60" i="3"/>
  <c r="H76" i="3"/>
  <c r="F8" i="3" l="1"/>
  <c r="H24" i="3"/>
  <c r="H23" i="3"/>
  <c r="D60" i="3" l="1"/>
  <c r="D8" i="3"/>
  <c r="H8" i="3" s="1"/>
  <c r="F32" i="6" l="1"/>
  <c r="F30" i="6"/>
  <c r="F29" i="6"/>
  <c r="F28" i="6"/>
  <c r="F21" i="6"/>
  <c r="F20" i="6"/>
  <c r="F19" i="6"/>
  <c r="F18" i="6"/>
  <c r="F13" i="6"/>
  <c r="F17" i="6"/>
  <c r="F14" i="6"/>
  <c r="F12" i="6"/>
  <c r="F11" i="6"/>
  <c r="F9" i="6"/>
  <c r="F8" i="6"/>
  <c r="F7" i="6"/>
  <c r="F6" i="6"/>
  <c r="C42" i="1" l="1"/>
  <c r="C40" i="1"/>
  <c r="C37" i="1"/>
  <c r="C33" i="1"/>
  <c r="C29" i="1"/>
  <c r="C24" i="1"/>
  <c r="C17" i="1"/>
  <c r="C8" i="1"/>
  <c r="C36" i="1" l="1"/>
  <c r="C27" i="1"/>
  <c r="C28" i="1"/>
  <c r="C44" i="1" l="1"/>
  <c r="E19" i="2"/>
  <c r="F19" i="2" s="1"/>
  <c r="E17" i="2"/>
  <c r="F17" i="2" s="1"/>
  <c r="E9" i="2"/>
  <c r="F9" i="2" s="1"/>
  <c r="E8" i="2"/>
  <c r="F8" i="2" s="1"/>
  <c r="C13" i="4" l="1"/>
  <c r="E10" i="2" s="1"/>
  <c r="F10" i="2" s="1"/>
  <c r="D13" i="4"/>
  <c r="E15" i="4"/>
  <c r="F15" i="4" s="1"/>
  <c r="B40" i="1" l="1"/>
  <c r="F25" i="3" l="1"/>
  <c r="H25" i="3" s="1"/>
  <c r="C7" i="3" s="1"/>
  <c r="C5" i="3" s="1"/>
  <c r="C89" i="3" s="1"/>
  <c r="E7" i="3"/>
  <c r="E18" i="2" l="1"/>
  <c r="F18" i="2" s="1"/>
  <c r="F7" i="3" l="1"/>
  <c r="F60" i="3" l="1"/>
  <c r="C28" i="6"/>
  <c r="D34" i="5"/>
  <c r="C34" i="5"/>
  <c r="F35" i="5"/>
  <c r="D25" i="5"/>
  <c r="D18" i="5"/>
  <c r="D6" i="5"/>
  <c r="C6" i="4"/>
  <c r="E7" i="2" s="1"/>
  <c r="F7" i="2" s="1"/>
  <c r="C40" i="6"/>
  <c r="C25" i="5"/>
  <c r="C6" i="5"/>
  <c r="C10" i="4"/>
  <c r="E34" i="5" l="1"/>
  <c r="E25" i="5"/>
  <c r="E21" i="2"/>
  <c r="F21" i="2" s="1"/>
  <c r="E14" i="2"/>
  <c r="F14" i="2" s="1"/>
  <c r="C15" i="6"/>
  <c r="D35" i="6" s="1"/>
  <c r="D33" i="6" l="1"/>
  <c r="D10" i="6"/>
  <c r="D6" i="6"/>
  <c r="D39" i="6"/>
  <c r="D40" i="6" s="1"/>
  <c r="D34" i="6"/>
  <c r="D24" i="6"/>
  <c r="D32" i="6"/>
  <c r="D22" i="6"/>
  <c r="D7" i="6"/>
  <c r="D21" i="6"/>
  <c r="D15" i="6"/>
  <c r="D14" i="6"/>
  <c r="D13" i="6"/>
  <c r="D18" i="6"/>
  <c r="D12" i="6"/>
  <c r="D26" i="6"/>
  <c r="D17" i="6"/>
  <c r="D11" i="6"/>
  <c r="D25" i="6"/>
  <c r="D9" i="6"/>
  <c r="D30" i="6"/>
  <c r="D20" i="6"/>
  <c r="D8" i="6"/>
  <c r="D43" i="1" l="1"/>
  <c r="E25" i="2" l="1"/>
  <c r="F25" i="2" s="1"/>
  <c r="E43" i="1"/>
  <c r="F15" i="6" l="1"/>
  <c r="C17" i="7"/>
  <c r="C29" i="6"/>
  <c r="D29" i="6" s="1"/>
  <c r="D42" i="1"/>
  <c r="E42" i="1" s="1"/>
  <c r="E24" i="2" l="1"/>
  <c r="F24" i="2" s="1"/>
  <c r="D9" i="1" l="1"/>
  <c r="E9" i="1" s="1"/>
  <c r="D10" i="1"/>
  <c r="E10" i="1" s="1"/>
  <c r="D11" i="1"/>
  <c r="E11" i="1" s="1"/>
  <c r="D12" i="1"/>
  <c r="E12" i="1" s="1"/>
  <c r="D14" i="1"/>
  <c r="E14" i="1" s="1"/>
  <c r="D16" i="1"/>
  <c r="E16" i="1" s="1"/>
  <c r="D18" i="1"/>
  <c r="D19" i="1"/>
  <c r="D20" i="1"/>
  <c r="D21" i="1"/>
  <c r="D22" i="1"/>
  <c r="D25" i="1"/>
  <c r="E25" i="1" s="1"/>
  <c r="D26" i="1"/>
  <c r="E26" i="1" s="1"/>
  <c r="D30" i="1"/>
  <c r="E30" i="1" s="1"/>
  <c r="D31" i="1"/>
  <c r="E31" i="1" s="1"/>
  <c r="D32" i="1"/>
  <c r="E32" i="1" s="1"/>
  <c r="D34" i="1"/>
  <c r="E34" i="1" s="1"/>
  <c r="D35" i="1"/>
  <c r="E35" i="1" s="1"/>
  <c r="D38" i="1"/>
  <c r="E38" i="1" s="1"/>
  <c r="D39" i="1"/>
  <c r="E39" i="1" s="1"/>
  <c r="B37" i="1"/>
  <c r="B8" i="1"/>
  <c r="D8" i="1" s="1"/>
  <c r="E8" i="1" s="1"/>
  <c r="B27" i="1" l="1"/>
  <c r="D17" i="1"/>
  <c r="E17" i="1" s="1"/>
  <c r="D13" i="1"/>
  <c r="E13" i="1" s="1"/>
  <c r="D37" i="1"/>
  <c r="E37" i="1" s="1"/>
  <c r="E7" i="4" l="1"/>
  <c r="E8" i="4"/>
  <c r="E9" i="4"/>
  <c r="D6" i="7" l="1"/>
  <c r="H17" i="3"/>
  <c r="D8" i="7" l="1"/>
  <c r="D14" i="7" s="1"/>
  <c r="D17" i="7" s="1"/>
  <c r="H6" i="3"/>
  <c r="H68" i="3"/>
  <c r="H67" i="3"/>
  <c r="H28" i="3"/>
  <c r="B36" i="1" l="1"/>
  <c r="D41" i="1"/>
  <c r="E41" i="1" s="1"/>
  <c r="C36" i="7"/>
  <c r="E18" i="1"/>
  <c r="E19" i="1"/>
  <c r="E20" i="1"/>
  <c r="E21" i="1"/>
  <c r="E22" i="1"/>
  <c r="B29" i="1" l="1"/>
  <c r="D29" i="1" l="1"/>
  <c r="E29" i="1" s="1"/>
  <c r="D28" i="6"/>
  <c r="C37" i="6"/>
  <c r="D36" i="6"/>
  <c r="F16" i="5"/>
  <c r="D37" i="6" l="1"/>
  <c r="C41" i="6"/>
  <c r="F9" i="5"/>
  <c r="F36" i="5"/>
  <c r="F32" i="5"/>
  <c r="F31" i="5"/>
  <c r="F30" i="5"/>
  <c r="F29" i="5"/>
  <c r="F28" i="5"/>
  <c r="F27" i="5"/>
  <c r="F24" i="5"/>
  <c r="F23" i="5"/>
  <c r="F22" i="5"/>
  <c r="F21" i="5"/>
  <c r="F20" i="5"/>
  <c r="F19" i="5"/>
  <c r="C18" i="5"/>
  <c r="F17" i="5"/>
  <c r="F15" i="5"/>
  <c r="F14" i="5"/>
  <c r="F13" i="5"/>
  <c r="D12" i="5"/>
  <c r="C12" i="5"/>
  <c r="F11" i="5"/>
  <c r="F8" i="5"/>
  <c r="F7" i="5"/>
  <c r="E16" i="2" l="1"/>
  <c r="F16" i="2" s="1"/>
  <c r="E18" i="5"/>
  <c r="E12" i="5"/>
  <c r="F25" i="5"/>
  <c r="F18" i="5"/>
  <c r="F26" i="5"/>
  <c r="F34" i="5"/>
  <c r="E6" i="5"/>
  <c r="F6" i="5" s="1"/>
  <c r="C19" i="4"/>
  <c r="E12" i="2" s="1"/>
  <c r="F12" i="2" s="1"/>
  <c r="F20" i="4"/>
  <c r="F19" i="4" s="1"/>
  <c r="E18" i="4"/>
  <c r="F18" i="4" s="1"/>
  <c r="E17" i="4"/>
  <c r="F17" i="4" s="1"/>
  <c r="D16" i="4"/>
  <c r="C16" i="4"/>
  <c r="E14" i="4"/>
  <c r="F14" i="4" s="1"/>
  <c r="F13" i="4" s="1"/>
  <c r="E12" i="4"/>
  <c r="F12" i="4" s="1"/>
  <c r="E11" i="4"/>
  <c r="F11" i="4" s="1"/>
  <c r="D10" i="4"/>
  <c r="F8" i="4"/>
  <c r="F7" i="4"/>
  <c r="D6" i="4"/>
  <c r="E37" i="5" l="1"/>
  <c r="F37" i="5" s="1"/>
  <c r="D13" i="2"/>
  <c r="E15" i="2"/>
  <c r="F15" i="2" s="1"/>
  <c r="D6" i="2"/>
  <c r="E11" i="2"/>
  <c r="F11" i="2" s="1"/>
  <c r="D38" i="5"/>
  <c r="E6" i="4"/>
  <c r="F6" i="4" s="1"/>
  <c r="E19" i="4"/>
  <c r="F12" i="5"/>
  <c r="D21" i="4"/>
  <c r="E13" i="4"/>
  <c r="E16" i="4"/>
  <c r="F16" i="4" s="1"/>
  <c r="E10" i="4"/>
  <c r="F10" i="4" s="1"/>
  <c r="C21" i="4"/>
  <c r="F9" i="4"/>
  <c r="H84" i="3"/>
  <c r="H80" i="3" s="1"/>
  <c r="H83" i="3"/>
  <c r="H82" i="3"/>
  <c r="H81" i="3"/>
  <c r="H79" i="3"/>
  <c r="H78" i="3"/>
  <c r="H74" i="3"/>
  <c r="H73" i="3"/>
  <c r="H72" i="3"/>
  <c r="H71" i="3"/>
  <c r="H70" i="3"/>
  <c r="H69" i="3"/>
  <c r="H66" i="3"/>
  <c r="H65" i="3"/>
  <c r="H64" i="3"/>
  <c r="H60" i="3"/>
  <c r="H62" i="3"/>
  <c r="H61" i="3"/>
  <c r="H59" i="3"/>
  <c r="H58" i="3"/>
  <c r="H57" i="3"/>
  <c r="H56" i="3"/>
  <c r="G55" i="3"/>
  <c r="G54" i="3" s="1"/>
  <c r="F55" i="3"/>
  <c r="F54" i="3" s="1"/>
  <c r="F5" i="3" s="1"/>
  <c r="F89" i="3" s="1"/>
  <c r="E55" i="3"/>
  <c r="E54" i="3" s="1"/>
  <c r="D55" i="3"/>
  <c r="D54" i="3" s="1"/>
  <c r="H52" i="3"/>
  <c r="H51" i="3"/>
  <c r="H50" i="3"/>
  <c r="H49" i="3"/>
  <c r="H48" i="3"/>
  <c r="H47" i="3"/>
  <c r="H46" i="3"/>
  <c r="H45" i="3"/>
  <c r="H44" i="3"/>
  <c r="H43" i="3"/>
  <c r="H42" i="3"/>
  <c r="H41" i="3"/>
  <c r="H40" i="3"/>
  <c r="H39" i="3"/>
  <c r="H38" i="3"/>
  <c r="H37" i="3"/>
  <c r="H36" i="3"/>
  <c r="H35" i="3"/>
  <c r="H34" i="3"/>
  <c r="H33" i="3"/>
  <c r="H32" i="3"/>
  <c r="H31" i="3"/>
  <c r="H29" i="3"/>
  <c r="H27" i="3"/>
  <c r="H26" i="3"/>
  <c r="H11" i="3"/>
  <c r="H22" i="3"/>
  <c r="H21" i="3"/>
  <c r="H20" i="3"/>
  <c r="H19" i="3"/>
  <c r="H18" i="3"/>
  <c r="H16" i="3"/>
  <c r="H15" i="3"/>
  <c r="H14" i="3"/>
  <c r="H13" i="3"/>
  <c r="H12" i="3"/>
  <c r="H10" i="3"/>
  <c r="H9" i="3"/>
  <c r="D22" i="4" l="1"/>
  <c r="D22" i="2"/>
  <c r="H55" i="3"/>
  <c r="H63" i="3"/>
  <c r="E5" i="3"/>
  <c r="E89" i="3" s="1"/>
  <c r="D7" i="3"/>
  <c r="D5" i="3" s="1"/>
  <c r="D89" i="3" s="1"/>
  <c r="G7" i="3"/>
  <c r="G5" i="3" s="1"/>
  <c r="G89" i="3" s="1"/>
  <c r="E21" i="4"/>
  <c r="C13" i="2"/>
  <c r="C38" i="5" s="1"/>
  <c r="C6" i="2"/>
  <c r="C22" i="4" s="1"/>
  <c r="E6" i="2" l="1"/>
  <c r="F6" i="2" s="1"/>
  <c r="E13" i="2"/>
  <c r="F13" i="2" s="1"/>
  <c r="H54" i="3"/>
  <c r="C22" i="2"/>
  <c r="C26" i="2" s="1"/>
  <c r="H7" i="3"/>
  <c r="H5" i="3" l="1"/>
  <c r="H89" i="3" s="1"/>
  <c r="E22" i="2"/>
  <c r="F22" i="2" s="1"/>
  <c r="E26" i="2"/>
  <c r="F26" i="2" s="1"/>
  <c r="D24" i="1"/>
  <c r="E24" i="1" s="1"/>
  <c r="D27" i="1" l="1"/>
  <c r="E27" i="1" s="1"/>
  <c r="D33" i="1"/>
  <c r="E33" i="1" s="1"/>
  <c r="B28" i="1"/>
  <c r="B44" i="1" s="1"/>
  <c r="D40" i="1"/>
  <c r="E40" i="1" s="1"/>
  <c r="D36" i="1"/>
  <c r="E36" i="1" s="1"/>
  <c r="D28" i="1" l="1"/>
  <c r="E28" i="1" s="1"/>
  <c r="D44" i="1"/>
  <c r="E44" i="1" s="1"/>
</calcChain>
</file>

<file path=xl/comments1.xml><?xml version="1.0" encoding="utf-8"?>
<comments xmlns="http://schemas.openxmlformats.org/spreadsheetml/2006/main">
  <authors>
    <author>房佳樺</author>
  </authors>
  <commentList>
    <comment ref="D19" authorId="0" shapeId="0">
      <text>
        <r>
          <rPr>
            <b/>
            <sz val="9"/>
            <color indexed="81"/>
            <rFont val="細明體"/>
            <family val="3"/>
            <charset val="136"/>
          </rPr>
          <t>房佳樺</t>
        </r>
        <r>
          <rPr>
            <b/>
            <sz val="9"/>
            <color indexed="81"/>
            <rFont val="Tahoma"/>
            <family val="2"/>
          </rPr>
          <t>:</t>
        </r>
      </text>
    </comment>
  </commentList>
</comments>
</file>

<file path=xl/sharedStrings.xml><?xml version="1.0" encoding="utf-8"?>
<sst xmlns="http://schemas.openxmlformats.org/spreadsheetml/2006/main" count="379" uniqueCount="345">
  <si>
    <t>流動資產</t>
  </si>
  <si>
    <t>　現金</t>
  </si>
  <si>
    <t>　銀行存款</t>
  </si>
  <si>
    <t>　預付款項</t>
  </si>
  <si>
    <t>長期投資，應收款及基金</t>
  </si>
  <si>
    <t>　特種基金</t>
  </si>
  <si>
    <t>固定資產</t>
  </si>
  <si>
    <t>　機械儀器及設備</t>
  </si>
  <si>
    <t>　圖書及博物</t>
  </si>
  <si>
    <t>　其他設備</t>
  </si>
  <si>
    <t>　存出保證金</t>
  </si>
  <si>
    <t>流動負債</t>
  </si>
  <si>
    <t>　應付款項</t>
  </si>
  <si>
    <t>　預收款項</t>
  </si>
  <si>
    <t>　代收款項</t>
  </si>
  <si>
    <t>　存入保證金</t>
  </si>
  <si>
    <t>　指定用途權益基金</t>
  </si>
  <si>
    <t>　未指定用途權益基金</t>
  </si>
  <si>
    <t>餘絀</t>
  </si>
  <si>
    <t>　累積餘絀</t>
  </si>
  <si>
    <t>比較增減</t>
    <phoneticPr fontId="1" type="noConversion"/>
  </si>
  <si>
    <t>(本)年07月31日決算數(1)</t>
    <phoneticPr fontId="1" type="noConversion"/>
  </si>
  <si>
    <t>(上)年07月31日決算數(2)</t>
    <phoneticPr fontId="1" type="noConversion"/>
  </si>
  <si>
    <t>其他資產</t>
    <phoneticPr fontId="1" type="noConversion"/>
  </si>
  <si>
    <t>負債</t>
    <phoneticPr fontId="1" type="noConversion"/>
  </si>
  <si>
    <t>　閒置資產---土地</t>
    <phoneticPr fontId="1" type="noConversion"/>
  </si>
  <si>
    <t>其他負債</t>
    <phoneticPr fontId="1" type="noConversion"/>
  </si>
  <si>
    <t>上年度決算數</t>
  </si>
  <si>
    <t>各項收入</t>
  </si>
  <si>
    <t>　學雜費收入</t>
  </si>
  <si>
    <t>　其他教學活動收入</t>
  </si>
  <si>
    <t>　補助及捐贈收入</t>
  </si>
  <si>
    <t>　財務收入</t>
  </si>
  <si>
    <t>　其他收入</t>
  </si>
  <si>
    <t>各項支出</t>
  </si>
  <si>
    <t>　董事會支出</t>
  </si>
  <si>
    <t>　行政管理支出</t>
  </si>
  <si>
    <t>　教學研究及訓輔支出</t>
  </si>
  <si>
    <t>　獎助學金支出</t>
  </si>
  <si>
    <t>　推廣教育支出</t>
  </si>
  <si>
    <t>　其他教學活動支出</t>
    <phoneticPr fontId="1" type="noConversion"/>
  </si>
  <si>
    <t>　其他支出</t>
  </si>
  <si>
    <t>科目</t>
    <phoneticPr fontId="1" type="noConversion"/>
  </si>
  <si>
    <t>比較增減</t>
    <phoneticPr fontId="1" type="noConversion"/>
  </si>
  <si>
    <t xml:space="preserve">  金額                (3)=(2)-(1)</t>
    <phoneticPr fontId="1" type="noConversion"/>
  </si>
  <si>
    <t xml:space="preserve">   ％           (4)=(3)/(1)*100</t>
    <phoneticPr fontId="1" type="noConversion"/>
  </si>
  <si>
    <t>科  目  名 稱</t>
    <phoneticPr fontId="1" type="noConversion"/>
  </si>
  <si>
    <t>結存</t>
    <phoneticPr fontId="1" type="noConversion"/>
  </si>
  <si>
    <t>　　廣告設計科</t>
  </si>
  <si>
    <t>　　綜合高中部</t>
  </si>
  <si>
    <t>　　資處科</t>
  </si>
  <si>
    <t>　　教務處</t>
  </si>
  <si>
    <t>　　教導處</t>
  </si>
  <si>
    <t>　　學務處</t>
  </si>
  <si>
    <t>　　心理輔導室</t>
  </si>
  <si>
    <t>　　銅樂器</t>
  </si>
  <si>
    <t>　　實習處</t>
  </si>
  <si>
    <t>　　行政電腦組</t>
  </si>
  <si>
    <t>　　教官室</t>
  </si>
  <si>
    <t>　　中正社大</t>
  </si>
  <si>
    <t>　　總務處</t>
  </si>
  <si>
    <t>　　人事室</t>
  </si>
  <si>
    <t>　　會計室</t>
  </si>
  <si>
    <t>　　校長室</t>
  </si>
  <si>
    <t>　　董事會</t>
  </si>
  <si>
    <t>其他資產</t>
    <phoneticPr fontId="1" type="noConversion"/>
  </si>
  <si>
    <t>固定資產及無形資產合計</t>
  </si>
  <si>
    <t>預算數</t>
  </si>
  <si>
    <t>實際數</t>
  </si>
  <si>
    <t>差異</t>
  </si>
  <si>
    <t>％</t>
  </si>
  <si>
    <t>學雜費收入</t>
    <phoneticPr fontId="3" type="noConversion"/>
  </si>
  <si>
    <t>推廣教育及其他教學活動收入</t>
    <phoneticPr fontId="3" type="noConversion"/>
  </si>
  <si>
    <t>補助及受贈收入</t>
    <phoneticPr fontId="3" type="noConversion"/>
  </si>
  <si>
    <t>財務收入</t>
  </si>
  <si>
    <t>其他收入</t>
  </si>
  <si>
    <t>科目</t>
    <phoneticPr fontId="3" type="noConversion"/>
  </si>
  <si>
    <t>比較</t>
  </si>
  <si>
    <t>備註</t>
  </si>
  <si>
    <t>差異</t>
    <phoneticPr fontId="3" type="noConversion"/>
  </si>
  <si>
    <t>％</t>
    <phoneticPr fontId="3" type="noConversion"/>
  </si>
  <si>
    <t>董事會支出</t>
  </si>
  <si>
    <t>行政管理支出</t>
  </si>
  <si>
    <t xml:space="preserve"> </t>
    <phoneticPr fontId="3" type="noConversion"/>
  </si>
  <si>
    <t>教學研究及訓輔支出</t>
  </si>
  <si>
    <t>推廣教育及其他教學支出</t>
    <phoneticPr fontId="1" type="noConversion"/>
  </si>
  <si>
    <t>其他支出</t>
  </si>
  <si>
    <t>(本)年度</t>
    <phoneticPr fontId="3" type="noConversion"/>
  </si>
  <si>
    <t>佔經常門          現金收入%</t>
    <phoneticPr fontId="3" type="noConversion"/>
  </si>
  <si>
    <t>(上)年度</t>
    <phoneticPr fontId="3" type="noConversion"/>
  </si>
  <si>
    <t>佔經常門          現金收入%</t>
  </si>
  <si>
    <t>經常門現金餘(絀)</t>
    <phoneticPr fontId="3" type="noConversion"/>
  </si>
  <si>
    <t>購置不動產現金支出</t>
    <phoneticPr fontId="3" type="noConversion"/>
  </si>
  <si>
    <t>本期現金餘(絀)</t>
    <phoneticPr fontId="3" type="noConversion"/>
  </si>
  <si>
    <t>(本)學年度</t>
    <phoneticPr fontId="1" type="noConversion"/>
  </si>
  <si>
    <t>(上)學年度</t>
    <phoneticPr fontId="1" type="noConversion"/>
  </si>
  <si>
    <t>營運活動現金流量</t>
    <phoneticPr fontId="1" type="noConversion"/>
  </si>
  <si>
    <t xml:space="preserve"> </t>
    <phoneticPr fontId="1" type="noConversion"/>
  </si>
  <si>
    <t>期初現金及銀行存款餘額</t>
  </si>
  <si>
    <t>期末現金及銀行存款餘額</t>
  </si>
  <si>
    <t>金額                       (3)=(1)-(2)</t>
    <phoneticPr fontId="1" type="noConversion"/>
  </si>
  <si>
    <t xml:space="preserve">  ％(4)=(3)/(2)*100</t>
    <phoneticPr fontId="1" type="noConversion"/>
  </si>
  <si>
    <t>　應收款項淨額</t>
    <phoneticPr fontId="1" type="noConversion"/>
  </si>
  <si>
    <t>　房屋及建築</t>
    <phoneticPr fontId="1" type="noConversion"/>
  </si>
  <si>
    <t>資產</t>
    <phoneticPr fontId="1" type="noConversion"/>
  </si>
  <si>
    <t>資產總計</t>
    <phoneticPr fontId="1" type="noConversion"/>
  </si>
  <si>
    <t>　應付退休金及離職金</t>
    <phoneticPr fontId="1" type="noConversion"/>
  </si>
  <si>
    <t>負債、權益基金及餘絀總計</t>
    <phoneticPr fontId="1" type="noConversion"/>
  </si>
  <si>
    <t>本期現金及銀行存款淨流入(出)</t>
    <phoneticPr fontId="1" type="noConversion"/>
  </si>
  <si>
    <t>購置動產、無形資產及其他資產現金支出</t>
    <phoneticPr fontId="3" type="noConversion"/>
  </si>
  <si>
    <t>扣減不動產支出前現金餘(絀)</t>
    <phoneticPr fontId="3" type="noConversion"/>
  </si>
  <si>
    <t>獎助學金支出</t>
    <phoneticPr fontId="1" type="noConversion"/>
  </si>
  <si>
    <t>權益基金</t>
    <phoneticPr fontId="1" type="noConversion"/>
  </si>
  <si>
    <t>權益其他項目</t>
    <phoneticPr fontId="1" type="noConversion"/>
  </si>
  <si>
    <t>權益基金及餘絀</t>
    <phoneticPr fontId="1" type="noConversion"/>
  </si>
  <si>
    <t xml:space="preserve">  金融商品未實現餘絀</t>
    <phoneticPr fontId="1" type="noConversion"/>
  </si>
  <si>
    <t>投資活動現金流量:</t>
    <phoneticPr fontId="1" type="noConversion"/>
  </si>
  <si>
    <t>本期餘絀</t>
    <phoneticPr fontId="1" type="noConversion"/>
  </si>
  <si>
    <t>其他綜合餘絀</t>
    <phoneticPr fontId="1" type="noConversion"/>
  </si>
  <si>
    <t>備供出售金融資產           未實現餘絀</t>
    <phoneticPr fontId="1" type="noConversion"/>
  </si>
  <si>
    <t>本期其他綜合餘絀</t>
    <phoneticPr fontId="1" type="noConversion"/>
  </si>
  <si>
    <t>本期綜合餘絀總額</t>
    <phoneticPr fontId="1" type="noConversion"/>
  </si>
  <si>
    <t xml:space="preserve"> </t>
    <phoneticPr fontId="1" type="noConversion"/>
  </si>
  <si>
    <t>(本)年度預算數
(1)</t>
    <phoneticPr fontId="1" type="noConversion"/>
  </si>
  <si>
    <t>(本)年度決算數
(2)</t>
    <phoneticPr fontId="1" type="noConversion"/>
  </si>
  <si>
    <t xml:space="preserve">  推廣教育收入</t>
    <phoneticPr fontId="1" type="noConversion"/>
  </si>
  <si>
    <t>建築物</t>
    <phoneticPr fontId="1" type="noConversion"/>
  </si>
  <si>
    <t>機械儀器及設備</t>
    <phoneticPr fontId="1" type="noConversion"/>
  </si>
  <si>
    <t xml:space="preserve"> 機械儀器設備</t>
    <phoneticPr fontId="1" type="noConversion"/>
  </si>
  <si>
    <t>實驗研究組</t>
    <phoneticPr fontId="1" type="noConversion"/>
  </si>
  <si>
    <t>　　</t>
    <phoneticPr fontId="1" type="noConversion"/>
  </si>
  <si>
    <t>機電科</t>
    <phoneticPr fontId="1" type="noConversion"/>
  </si>
  <si>
    <t>照顧服務科</t>
    <phoneticPr fontId="1" type="noConversion"/>
  </si>
  <si>
    <t>電子科</t>
    <phoneticPr fontId="1" type="noConversion"/>
  </si>
  <si>
    <t>電機科</t>
    <phoneticPr fontId="1" type="noConversion"/>
  </si>
  <si>
    <t>建築科</t>
    <phoneticPr fontId="1" type="noConversion"/>
  </si>
  <si>
    <t>建築製圖科</t>
    <phoneticPr fontId="1" type="noConversion"/>
  </si>
  <si>
    <t>汽車科</t>
    <phoneticPr fontId="1" type="noConversion"/>
  </si>
  <si>
    <t>資訊科</t>
    <phoneticPr fontId="1" type="noConversion"/>
  </si>
  <si>
    <t>觀光事業科</t>
    <phoneticPr fontId="1" type="noConversion"/>
  </si>
  <si>
    <t>廣告設計科</t>
    <phoneticPr fontId="1" type="noConversion"/>
  </si>
  <si>
    <t>綜合高中部</t>
    <phoneticPr fontId="1" type="noConversion"/>
  </si>
  <si>
    <t>資處科</t>
    <phoneticPr fontId="1" type="noConversion"/>
  </si>
  <si>
    <t>餐飲科</t>
    <phoneticPr fontId="1" type="noConversion"/>
  </si>
  <si>
    <t xml:space="preserve"> 雜項設備</t>
    <phoneticPr fontId="1" type="noConversion"/>
  </si>
  <si>
    <t>　　</t>
    <phoneticPr fontId="1" type="noConversion"/>
  </si>
  <si>
    <t xml:space="preserve">        </t>
    <phoneticPr fontId="1" type="noConversion"/>
  </si>
  <si>
    <t>照顧服務科</t>
    <phoneticPr fontId="1" type="noConversion"/>
  </si>
  <si>
    <t>廣告設計科</t>
    <phoneticPr fontId="1" type="noConversion"/>
  </si>
  <si>
    <t>教務處</t>
    <phoneticPr fontId="1" type="noConversion"/>
  </si>
  <si>
    <t>教導處</t>
    <phoneticPr fontId="1" type="noConversion"/>
  </si>
  <si>
    <t>學務處</t>
    <phoneticPr fontId="1" type="noConversion"/>
  </si>
  <si>
    <t>心理輔導室</t>
    <phoneticPr fontId="1" type="noConversion"/>
  </si>
  <si>
    <t>實習處</t>
    <phoneticPr fontId="1" type="noConversion"/>
  </si>
  <si>
    <t>行政電腦組</t>
    <phoneticPr fontId="1" type="noConversion"/>
  </si>
  <si>
    <t>教官室</t>
    <phoneticPr fontId="1" type="noConversion"/>
  </si>
  <si>
    <t>中正社大</t>
    <phoneticPr fontId="1" type="noConversion"/>
  </si>
  <si>
    <t>總務處</t>
    <phoneticPr fontId="1" type="noConversion"/>
  </si>
  <si>
    <t>人事室</t>
    <phoneticPr fontId="1" type="noConversion"/>
  </si>
  <si>
    <t>會計室</t>
    <phoneticPr fontId="1" type="noConversion"/>
  </si>
  <si>
    <t>校長室</t>
    <phoneticPr fontId="1" type="noConversion"/>
  </si>
  <si>
    <t>董事會</t>
    <phoneticPr fontId="1" type="noConversion"/>
  </si>
  <si>
    <t>圖書</t>
    <phoneticPr fontId="1" type="noConversion"/>
  </si>
  <si>
    <t>中文</t>
    <phoneticPr fontId="1" type="noConversion"/>
  </si>
  <si>
    <t>英文</t>
    <phoneticPr fontId="1" type="noConversion"/>
  </si>
  <si>
    <t>日文</t>
    <phoneticPr fontId="1" type="noConversion"/>
  </si>
  <si>
    <t>博物</t>
    <phoneticPr fontId="1" type="noConversion"/>
  </si>
  <si>
    <t xml:space="preserve"> 其他設備</t>
    <phoneticPr fontId="1" type="noConversion"/>
  </si>
  <si>
    <t xml:space="preserve"> 圖書及博物</t>
    <phoneticPr fontId="1" type="noConversion"/>
  </si>
  <si>
    <t xml:space="preserve"> 預付土地工程及設備款</t>
    <phoneticPr fontId="1" type="noConversion"/>
  </si>
  <si>
    <t>預付土地款</t>
    <phoneticPr fontId="1" type="noConversion"/>
  </si>
  <si>
    <t>運輸設備</t>
    <phoneticPr fontId="1" type="noConversion"/>
  </si>
  <si>
    <t>消防設備</t>
    <phoneticPr fontId="1" type="noConversion"/>
  </si>
  <si>
    <t>事務設備</t>
    <phoneticPr fontId="1" type="noConversion"/>
  </si>
  <si>
    <t>長期應收分期帳款-關係人</t>
    <phoneticPr fontId="1" type="noConversion"/>
  </si>
  <si>
    <t xml:space="preserve"> 存出保證金</t>
    <phoneticPr fontId="1" type="noConversion"/>
  </si>
  <si>
    <t>存出保證金(學校)</t>
    <phoneticPr fontId="1" type="noConversion"/>
  </si>
  <si>
    <t>存出保證金(社大)</t>
    <phoneticPr fontId="1" type="noConversion"/>
  </si>
  <si>
    <t>上年度止 
結存金額</t>
    <phoneticPr fontId="1" type="noConversion"/>
  </si>
  <si>
    <t>本年度購入
增加金額</t>
    <phoneticPr fontId="1" type="noConversion"/>
  </si>
  <si>
    <t xml:space="preserve">本年度
減少金額 </t>
    <phoneticPr fontId="1" type="noConversion"/>
  </si>
  <si>
    <t>本年度調撥
增加金額</t>
    <phoneticPr fontId="1" type="noConversion"/>
  </si>
  <si>
    <t>本年度調撥
減少金額</t>
    <phoneticPr fontId="1" type="noConversion"/>
  </si>
  <si>
    <t xml:space="preserve">備註  </t>
    <phoneticPr fontId="3" type="noConversion"/>
  </si>
  <si>
    <t>比較</t>
    <phoneticPr fontId="3" type="noConversion"/>
  </si>
  <si>
    <t>科目</t>
    <phoneticPr fontId="3" type="noConversion"/>
  </si>
  <si>
    <t>臺北市開南高級中等學校</t>
    <phoneticPr fontId="1" type="noConversion"/>
  </si>
  <si>
    <t xml:space="preserve">臺北市開南高級中等學校     </t>
    <phoneticPr fontId="1" type="noConversion"/>
  </si>
  <si>
    <t>臺北市開南高級中等學校</t>
    <phoneticPr fontId="3" type="noConversion"/>
  </si>
  <si>
    <t>退休撫卹費</t>
    <phoneticPr fontId="1" type="noConversion"/>
  </si>
  <si>
    <t>人事費</t>
    <phoneticPr fontId="1" type="noConversion"/>
  </si>
  <si>
    <t>業務費</t>
    <phoneticPr fontId="1" type="noConversion"/>
  </si>
  <si>
    <t>出席及交通費</t>
    <phoneticPr fontId="1" type="noConversion"/>
  </si>
  <si>
    <t>業務費</t>
    <phoneticPr fontId="3" type="noConversion"/>
  </si>
  <si>
    <t>維護費</t>
    <phoneticPr fontId="3" type="noConversion"/>
  </si>
  <si>
    <t>折舊及攤銷</t>
    <phoneticPr fontId="3" type="noConversion"/>
  </si>
  <si>
    <t>退休撫卹費</t>
    <phoneticPr fontId="1" type="noConversion"/>
  </si>
  <si>
    <t>推廣教育支出</t>
    <phoneticPr fontId="1" type="noConversion"/>
  </si>
  <si>
    <t xml:space="preserve"> 人事費</t>
    <phoneticPr fontId="1" type="noConversion"/>
  </si>
  <si>
    <t xml:space="preserve"> 業務費</t>
    <phoneticPr fontId="1" type="noConversion"/>
  </si>
  <si>
    <t xml:space="preserve"> 維護費</t>
    <phoneticPr fontId="3" type="noConversion"/>
  </si>
  <si>
    <t xml:space="preserve"> 退休撫卹費</t>
    <phoneticPr fontId="1" type="noConversion"/>
  </si>
  <si>
    <t xml:space="preserve"> 折舊及攤銷</t>
    <phoneticPr fontId="3" type="noConversion"/>
  </si>
  <si>
    <t>其他教學支出</t>
    <phoneticPr fontId="1" type="noConversion"/>
  </si>
  <si>
    <t>合計</t>
    <phoneticPr fontId="1" type="noConversion"/>
  </si>
  <si>
    <t>超額年金給付</t>
    <phoneticPr fontId="3" type="noConversion"/>
  </si>
  <si>
    <t>經常門現金收入</t>
    <phoneticPr fontId="3" type="noConversion"/>
  </si>
  <si>
    <t>其他教學活動收入</t>
    <phoneticPr fontId="3" type="noConversion"/>
  </si>
  <si>
    <t>項目</t>
    <phoneticPr fontId="3" type="noConversion"/>
  </si>
  <si>
    <t>學雜費收入</t>
    <phoneticPr fontId="1" type="noConversion"/>
  </si>
  <si>
    <t>推廣教育收入</t>
    <phoneticPr fontId="3" type="noConversion"/>
  </si>
  <si>
    <t>補助及受贈收入</t>
    <phoneticPr fontId="3" type="noConversion"/>
  </si>
  <si>
    <t>財務收入</t>
    <phoneticPr fontId="1" type="noConversion"/>
  </si>
  <si>
    <t>其他收入</t>
    <phoneticPr fontId="1" type="noConversion"/>
  </si>
  <si>
    <t>減:不產生現金流入之收入</t>
    <phoneticPr fontId="1" type="noConversion"/>
  </si>
  <si>
    <t>應收預收項目調整增(減)數</t>
    <phoneticPr fontId="3" type="noConversion"/>
  </si>
  <si>
    <t>利息股利調整數</t>
    <phoneticPr fontId="1" type="noConversion"/>
  </si>
  <si>
    <t xml:space="preserve">  經常門現金收入合計數</t>
    <phoneticPr fontId="3" type="noConversion"/>
  </si>
  <si>
    <t>經常門現金支出</t>
    <phoneticPr fontId="3" type="noConversion"/>
  </si>
  <si>
    <t>董事會支出</t>
    <phoneticPr fontId="1" type="noConversion"/>
  </si>
  <si>
    <t>行政管理支出</t>
    <phoneticPr fontId="1" type="noConversion"/>
  </si>
  <si>
    <t>教學研究及訓輔支出</t>
    <phoneticPr fontId="1" type="noConversion"/>
  </si>
  <si>
    <t>獎助學金支出</t>
    <phoneticPr fontId="1" type="noConversion"/>
  </si>
  <si>
    <t>推廣教育支出</t>
    <phoneticPr fontId="3" type="noConversion"/>
  </si>
  <si>
    <t>其他教學活動支出</t>
    <phoneticPr fontId="3" type="noConversion"/>
  </si>
  <si>
    <t>其他支出</t>
    <phoneticPr fontId="1" type="noConversion"/>
  </si>
  <si>
    <t>減:不產生現金流出之支出</t>
    <phoneticPr fontId="3" type="noConversion"/>
  </si>
  <si>
    <t>應付預付項目調整增(減)數</t>
    <phoneticPr fontId="3" type="noConversion"/>
  </si>
  <si>
    <t xml:space="preserve">  經常門現金支出合計數</t>
    <phoneticPr fontId="3" type="noConversion"/>
  </si>
  <si>
    <t>利息調整數</t>
    <phoneticPr fontId="3" type="noConversion"/>
  </si>
  <si>
    <t>機器儀器及設備</t>
    <phoneticPr fontId="3" type="noConversion"/>
  </si>
  <si>
    <t>圖書及博物</t>
    <phoneticPr fontId="3" type="noConversion"/>
  </si>
  <si>
    <t>其他設備</t>
    <phoneticPr fontId="3" type="noConversion"/>
  </si>
  <si>
    <t xml:space="preserve">  購置動產、無形資產及其他資產現金支出合計</t>
    <phoneticPr fontId="1" type="noConversion"/>
  </si>
  <si>
    <t>房屋及建築</t>
    <phoneticPr fontId="1" type="noConversion"/>
  </si>
  <si>
    <t xml:space="preserve">  購置不動產現金支出合計</t>
    <phoneticPr fontId="1" type="noConversion"/>
  </si>
  <si>
    <t>籌資活動現金流量</t>
    <phoneticPr fontId="1" type="noConversion"/>
  </si>
  <si>
    <t>本期餘(絀)</t>
    <phoneticPr fontId="1" type="noConversion"/>
  </si>
  <si>
    <t>利息股利之調整</t>
    <phoneticPr fontId="1" type="noConversion"/>
  </si>
  <si>
    <t>未計利息股利之本期餘(絀)</t>
    <phoneticPr fontId="1" type="noConversion"/>
  </si>
  <si>
    <t>調整項目</t>
    <phoneticPr fontId="1" type="noConversion"/>
  </si>
  <si>
    <t xml:space="preserve">  加:不產生現金流出之成本與費用</t>
    <phoneticPr fontId="1" type="noConversion"/>
  </si>
  <si>
    <t xml:space="preserve">  減:不產生現金流入之收入</t>
    <phoneticPr fontId="1" type="noConversion"/>
  </si>
  <si>
    <t xml:space="preserve">  流動資產調整項目淨(增)減數</t>
    <phoneticPr fontId="1" type="noConversion"/>
  </si>
  <si>
    <t xml:space="preserve">  流動負債調整項目淨增(減)數</t>
    <phoneticPr fontId="1" type="noConversion"/>
  </si>
  <si>
    <t>未計利息股利之現金流入(出)</t>
    <phoneticPr fontId="1" type="noConversion"/>
  </si>
  <si>
    <t>收取利息</t>
    <phoneticPr fontId="1" type="noConversion"/>
  </si>
  <si>
    <t>收取股利</t>
    <phoneticPr fontId="1" type="noConversion"/>
  </si>
  <si>
    <t>營運活動之現金流入(出)</t>
    <phoneticPr fontId="1" type="noConversion"/>
  </si>
  <si>
    <t>投資活動淨現金流入(出)</t>
    <phoneticPr fontId="1" type="noConversion"/>
  </si>
  <si>
    <t>減少流動金融資產及投資收現數</t>
    <phoneticPr fontId="1" type="noConversion"/>
  </si>
  <si>
    <t>收回存出保證金收現數</t>
    <phoneticPr fontId="1" type="noConversion"/>
  </si>
  <si>
    <t>減少或處分其他投資活動收現數</t>
    <phoneticPr fontId="1" type="noConversion"/>
  </si>
  <si>
    <t>減:增加不動產、房屋及設備付現數</t>
    <phoneticPr fontId="1" type="noConversion"/>
  </si>
  <si>
    <t>增加代收款項收現數</t>
    <phoneticPr fontId="1" type="noConversion"/>
  </si>
  <si>
    <t>收取存入保證金收現數</t>
    <phoneticPr fontId="1" type="noConversion"/>
  </si>
  <si>
    <t>減：減少代收款項付現數</t>
    <phoneticPr fontId="1" type="noConversion"/>
  </si>
  <si>
    <t xml:space="preserve">    退回存入保證金付現數</t>
    <phoneticPr fontId="1" type="noConversion"/>
  </si>
  <si>
    <t>籌資活動淨現金流入(出)</t>
    <phoneticPr fontId="1" type="noConversion"/>
  </si>
  <si>
    <t>出售資產現金收入</t>
    <phoneticPr fontId="3" type="noConversion"/>
  </si>
  <si>
    <t>合計</t>
    <phoneticPr fontId="1" type="noConversion"/>
  </si>
  <si>
    <t>其他收入</t>
    <phoneticPr fontId="1" type="noConversion"/>
  </si>
  <si>
    <t>投資收益</t>
    <phoneticPr fontId="1" type="noConversion"/>
  </si>
  <si>
    <t>利息收入</t>
    <phoneticPr fontId="1" type="noConversion"/>
  </si>
  <si>
    <t>補助收入</t>
    <phoneticPr fontId="1" type="noConversion"/>
  </si>
  <si>
    <t>社大學分費收入</t>
    <phoneticPr fontId="1" type="noConversion"/>
  </si>
  <si>
    <t>其他教學活動收入</t>
    <phoneticPr fontId="1" type="noConversion"/>
  </si>
  <si>
    <t>學費收入</t>
    <phoneticPr fontId="3" type="noConversion"/>
  </si>
  <si>
    <t>雜費收入</t>
    <phoneticPr fontId="3" type="noConversion"/>
  </si>
  <si>
    <t>實習費收入</t>
    <phoneticPr fontId="1" type="noConversion"/>
  </si>
  <si>
    <t>折舊及攤銷</t>
    <phoneticPr fontId="3" type="noConversion"/>
  </si>
  <si>
    <t>折舊及攤銷</t>
    <phoneticPr fontId="1" type="noConversion"/>
  </si>
  <si>
    <t>雜項支出</t>
    <phoneticPr fontId="3" type="noConversion"/>
  </si>
  <si>
    <t>減:增加流動金融資產及投資付現數</t>
    <phoneticPr fontId="1" type="noConversion"/>
  </si>
  <si>
    <t>預算編列訟訴費200,000元，實際未動用</t>
    <phoneticPr fontId="1" type="noConversion"/>
  </si>
  <si>
    <t>捐贈收入</t>
    <phoneticPr fontId="1" type="noConversion"/>
  </si>
  <si>
    <t>平衡表</t>
    <phoneticPr fontId="1" type="noConversion"/>
  </si>
  <si>
    <t>收支餘絀計算表</t>
    <phoneticPr fontId="1" type="noConversion"/>
  </si>
  <si>
    <t xml:space="preserve">固定資產及無形資產變動表   </t>
    <phoneticPr fontId="1" type="noConversion"/>
  </si>
  <si>
    <t>收入明細表</t>
    <phoneticPr fontId="3" type="noConversion"/>
  </si>
  <si>
    <t>臺北市開南高級中等學校</t>
    <phoneticPr fontId="3" type="noConversion"/>
  </si>
  <si>
    <t>支出明細表</t>
    <phoneticPr fontId="3" type="noConversion"/>
  </si>
  <si>
    <t>現金收支概況表</t>
    <phoneticPr fontId="3" type="noConversion"/>
  </si>
  <si>
    <t>現金流量表</t>
    <phoneticPr fontId="1" type="noConversion"/>
  </si>
  <si>
    <t>項目</t>
    <phoneticPr fontId="1" type="noConversion"/>
  </si>
  <si>
    <t>臺北市開南高級中等學校</t>
    <phoneticPr fontId="1" type="noConversion"/>
  </si>
  <si>
    <t>出售股票投資收益及現金股利</t>
    <phoneticPr fontId="1" type="noConversion"/>
  </si>
  <si>
    <t xml:space="preserve"> 人事室</t>
    <phoneticPr fontId="1" type="noConversion"/>
  </si>
  <si>
    <t xml:space="preserve"> 會計室</t>
    <phoneticPr fontId="1" type="noConversion"/>
  </si>
  <si>
    <t xml:space="preserve"> 總務處</t>
    <phoneticPr fontId="1" type="noConversion"/>
  </si>
  <si>
    <t xml:space="preserve"> 實習處</t>
    <phoneticPr fontId="1" type="noConversion"/>
  </si>
  <si>
    <t xml:space="preserve"> 董事會</t>
    <phoneticPr fontId="1" type="noConversion"/>
  </si>
  <si>
    <t xml:space="preserve"> 校長室</t>
    <phoneticPr fontId="1" type="noConversion"/>
  </si>
  <si>
    <t xml:space="preserve"> 工友室</t>
    <phoneticPr fontId="1" type="noConversion"/>
  </si>
  <si>
    <t xml:space="preserve"> 活動中心</t>
    <phoneticPr fontId="1" type="noConversion"/>
  </si>
  <si>
    <t xml:space="preserve"> 合作社</t>
    <phoneticPr fontId="1" type="noConversion"/>
  </si>
  <si>
    <t xml:space="preserve"> 警衛室</t>
    <phoneticPr fontId="1" type="noConversion"/>
  </si>
  <si>
    <t xml:space="preserve"> 校友服務中心</t>
    <phoneticPr fontId="1" type="noConversion"/>
  </si>
  <si>
    <t>教務處</t>
    <phoneticPr fontId="1" type="noConversion"/>
  </si>
  <si>
    <t>警衛室</t>
    <phoneticPr fontId="1" type="noConversion"/>
  </si>
  <si>
    <t>幸町40咖啡廳</t>
    <phoneticPr fontId="1" type="noConversion"/>
  </si>
  <si>
    <t xml:space="preserve"> 幸町40咖啡廳</t>
    <phoneticPr fontId="1" type="noConversion"/>
  </si>
  <si>
    <t xml:space="preserve"> 教務處</t>
    <phoneticPr fontId="1" type="noConversion"/>
  </si>
  <si>
    <t>　非流動金融資產</t>
    <phoneticPr fontId="1" type="noConversion"/>
  </si>
  <si>
    <t>樂隊</t>
    <phoneticPr fontId="1" type="noConversion"/>
  </si>
  <si>
    <t xml:space="preserve"> 土地(閒置資產)</t>
    <phoneticPr fontId="1" type="noConversion"/>
  </si>
  <si>
    <t>　購建中營運資產</t>
    <phoneticPr fontId="1" type="noConversion"/>
  </si>
  <si>
    <t>無形資產</t>
    <phoneticPr fontId="1" type="noConversion"/>
  </si>
  <si>
    <t>無形資產</t>
    <phoneticPr fontId="1" type="noConversion"/>
  </si>
  <si>
    <t>因疫情影響，學員退費人次增加。</t>
    <phoneticPr fontId="1" type="noConversion"/>
  </si>
  <si>
    <t>預算以董事、監察人全數出席人數編列，開會時會有少數董事或監察人請假未出席會議。</t>
    <phoneticPr fontId="1" type="noConversion"/>
  </si>
  <si>
    <t>依退休撫卹基金會之規定(學校負擔)。</t>
    <phoneticPr fontId="1" type="noConversion"/>
  </si>
  <si>
    <t>依退休撫卹基金會之規定(學校負擔)。</t>
    <phoneticPr fontId="3" type="noConversion"/>
  </si>
  <si>
    <t>因疫情影響，國產署租金給予優惠。</t>
    <phoneticPr fontId="1" type="noConversion"/>
  </si>
  <si>
    <t>111年7月31日</t>
    <phoneticPr fontId="1" type="noConversion"/>
  </si>
  <si>
    <t>110學年度</t>
    <phoneticPr fontId="1" type="noConversion"/>
  </si>
  <si>
    <t>110學年度</t>
    <phoneticPr fontId="3" type="noConversion"/>
  </si>
  <si>
    <t xml:space="preserve">110學年度  </t>
    <phoneticPr fontId="1" type="noConversion"/>
  </si>
  <si>
    <t xml:space="preserve">　附屬機構投資 </t>
    <phoneticPr fontId="1" type="noConversion"/>
  </si>
  <si>
    <t>　附屬機構損失</t>
    <phoneticPr fontId="1" type="noConversion"/>
  </si>
  <si>
    <t>減:增加無形資產付現數</t>
    <phoneticPr fontId="1" type="noConversion"/>
  </si>
  <si>
    <t>減:增加附屬機構投資付現數</t>
    <phoneticPr fontId="1" type="noConversion"/>
  </si>
  <si>
    <t xml:space="preserve">    減少應付退休及離職金付現數</t>
    <phoneticPr fontId="1" type="noConversion"/>
  </si>
  <si>
    <t>附屬機構損失</t>
    <phoneticPr fontId="3" type="noConversion"/>
  </si>
  <si>
    <t>附屬機構損失</t>
    <phoneticPr fontId="1" type="noConversion"/>
  </si>
  <si>
    <t>1.學生人數減少，學生人次較預算少。
2.寒假輔導因疫情影響未開課。</t>
    <phoneticPr fontId="1" type="noConversion"/>
  </si>
  <si>
    <t>簡文豐捐贈本校校務發展經費$12,000
蘇金鎰校友捐贈校務發展經費$100,000
大金空調捐贈冷氣*6套$167,748
公教社區公寓管理委員會捐本校學生獎助學金$150,000</t>
    <phoneticPr fontId="1" type="noConversion"/>
  </si>
  <si>
    <r>
      <rPr>
        <u/>
        <sz val="9"/>
        <color theme="1"/>
        <rFont val="標楷體"/>
        <family val="4"/>
        <charset val="136"/>
      </rPr>
      <t>出售股票投資收益合計$27,579,500</t>
    </r>
    <r>
      <rPr>
        <sz val="9"/>
        <color theme="1"/>
        <rFont val="標楷體"/>
        <family val="4"/>
        <charset val="136"/>
      </rPr>
      <t xml:space="preserve">
1.富邦金$2,931,486
2.光寶科$1,654,688
3.兆豐金$4,181,708
4.復盛應用$1,531,582
5.廣達 $1,625,073
6.聯強$5,391,510
7.上海商銀$962,914
8.中鼎$4,094,931
9.國泰金$5,205,608
</t>
    </r>
    <r>
      <rPr>
        <u/>
        <sz val="9"/>
        <color theme="1"/>
        <rFont val="標楷體"/>
        <family val="4"/>
        <charset val="136"/>
      </rPr>
      <t>現金股利$24,700,806</t>
    </r>
    <r>
      <rPr>
        <sz val="9"/>
        <color theme="1"/>
        <rFont val="標楷體"/>
        <family val="4"/>
        <charset val="136"/>
      </rPr>
      <t xml:space="preserve">
1.上海商銀$1,062,500
2.廣達$1,445,600
3.國泰金$1,360,000
4.富邦金$1,212,000
5.遠東新$607,500
6.復盛$178,200
7.兆豐金$1,472,560
8.亞泥$1,973,817
9.福懋$470,000
10.光寶科$930,000
11.台泥$2,576,611
12.日勝生$48,244
13.中鼎$1,319,138
14.長虹$1,340,000
15.光寶科$750,000
16.華研國際$450,000
17.聯強國際$1,795,000
18.群光$1,708,000
19.上海商銀$1,008,000
20.中鼎$1,243,154
21.和碩$1,750,482</t>
    </r>
    <phoneticPr fontId="1" type="noConversion"/>
  </si>
  <si>
    <t>1.開南大學自110年9月起未使用場地。
2.因疫情影響，學員退費人次增加，減少報名費等收入。</t>
    <phoneticPr fontId="1" type="noConversion"/>
  </si>
  <si>
    <t>定存利率調升影響所致</t>
    <phoneticPr fontId="1" type="noConversion"/>
  </si>
  <si>
    <t>董事會110學年度未報廢資產</t>
    <phoneticPr fontId="1" type="noConversion"/>
  </si>
  <si>
    <t>110學年度決算數比預算數減少原因：
1.因疫情未舉辦校慶，故年節送禮減少$186,336
2.碳粉匣減少$100,258
3.機電維修費減少$88,000
4.雜項支出減少$77,253
5.辦公設備維護費減少$68,700
6.電信費減少$44,000
7.影印費減少$37,014
8.主管特支費減少$32,950
9.消防設備維修減少$20,105</t>
    <phoneticPr fontId="1" type="noConversion"/>
  </si>
  <si>
    <t>110學年度決算數比預算數減少原因：
1.實習大樓水管管線更換60,000元未動用
2.課桌椅修繕及油漆$43,834元未動用
3.老舊線路更新$100,000元未動用
4.門窗及瑋璃維修費$45,800元未動用
5.建築物修繕$112,200元未動用</t>
    <phoneticPr fontId="1" type="noConversion"/>
  </si>
  <si>
    <t>行政單位雜項設備未提列預算但110學年度有執行報廢$1,278,804</t>
    <phoneticPr fontId="1" type="noConversion"/>
  </si>
  <si>
    <t>決算數較預算數減少原因，因疫情影響改由線上教學所致：
1.因疫情影響校友通訊出刊期數較少$397,376
2.職業試探及支援國中各項活動伴手禮減少785,294元。
3.水電費較預算數減少$2,844,201。
4.垃圾清運費110年5~6月及8月以半價收費原$45,000調降為$22,500元，故減少$60,000元。
5.學生實習費減少$1,508,990
6.訓導活動費及課業活動費減少$775,950</t>
    <phoneticPr fontId="1" type="noConversion"/>
  </si>
  <si>
    <t>圖書室天花板修繕$16,800元、白板維修$28,720元、籃球場維修$16,800元、擴大器維護$5,200元</t>
    <phoneticPr fontId="1" type="noConversion"/>
  </si>
  <si>
    <t>因疫情影響，部份課程停開或是改由線上教學
1.教學支出較預算數減少$987,004元。
2.行政支出較預算數減少$407,311元
3.教師鐘點費較預算數減少$5,866,600
4.學員保險費較預算數減少$920,633元</t>
    <phoneticPr fontId="1" type="noConversion"/>
  </si>
  <si>
    <t>110學年度決算數比預算數減少：
1.冷氣清洗維護較預算減少$251,816元
2.屋頂止漏及防水未動用$60,000元
3.設備及房屋建築修繕較預算減少$133,740元</t>
    <phoneticPr fontId="1" type="noConversion"/>
  </si>
  <si>
    <t>以應付退休金支付</t>
    <phoneticPr fontId="1" type="noConversion"/>
  </si>
  <si>
    <t xml:space="preserve"> 中正社大</t>
    <phoneticPr fontId="1" type="noConversion"/>
  </si>
  <si>
    <t>1.支付新生入學獎助學金$1,112,000元
2.支付推薦新生入學獎勵金$76,000元</t>
    <phoneticPr fontId="1" type="noConversion"/>
  </si>
  <si>
    <t>依退休撫卹基金會之規定(學校負擔)。</t>
    <phoneticPr fontId="1" type="noConversion"/>
  </si>
  <si>
    <t>日照中心自111年1月開業</t>
    <phoneticPr fontId="1" type="noConversion"/>
  </si>
  <si>
    <t>因每年補助款項目及金額係依教育局實際狀況核定，是否會有補助皆不固定，例如：110學年度無環境優化補助、充實基礎教學補助及減招補助款</t>
    <phoneticPr fontId="1" type="noConversion"/>
  </si>
  <si>
    <t>100%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</si>
</sst>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76" formatCode="_-* #,##0_-;\-* #,##0_-;_-* &quot;-&quot;??_-;_-@_-"/>
    <numFmt numFmtId="177" formatCode="0.00_);[Red]\(0.00\)"/>
    <numFmt numFmtId="178" formatCode="#,##0_ "/>
    <numFmt numFmtId="179" formatCode="#,##0.00_ "/>
    <numFmt numFmtId="180" formatCode="0.00_);\(0.00\)"/>
    <numFmt numFmtId="181" formatCode="#,##0_);[Red]\(#,##0\)"/>
    <numFmt numFmtId="182" formatCode="#,##0.00_);[Red]\(#,##0.00\)"/>
    <numFmt numFmtId="183" formatCode="_-* #,##0.00_-;\-* #,##0.00_-;_-* &quot;-&quot;_-;_-@_-"/>
    <numFmt numFmtId="184" formatCode="#,##0.0000_);[Red]\(#,##0.0000\)"/>
  </numFmts>
  <fonts count="24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2"/>
      <name val="新細明體"/>
      <family val="1"/>
      <charset val="136"/>
    </font>
    <font>
      <b/>
      <sz val="12"/>
      <name val="標楷體"/>
      <family val="4"/>
      <charset val="136"/>
    </font>
    <font>
      <b/>
      <sz val="12"/>
      <color theme="1"/>
      <name val="標楷體"/>
      <family val="4"/>
      <charset val="136"/>
    </font>
    <font>
      <sz val="12"/>
      <color theme="1"/>
      <name val="標楷體"/>
      <family val="4"/>
      <charset val="136"/>
    </font>
    <font>
      <b/>
      <sz val="12"/>
      <color rgb="FFFF0000"/>
      <name val="標楷體"/>
      <family val="4"/>
      <charset val="136"/>
    </font>
    <font>
      <b/>
      <sz val="10"/>
      <name val="標楷體"/>
      <family val="4"/>
      <charset val="136"/>
    </font>
    <font>
      <sz val="10"/>
      <color theme="1"/>
      <name val="標楷體"/>
      <family val="4"/>
      <charset val="136"/>
    </font>
    <font>
      <sz val="12"/>
      <name val="標楷體"/>
      <family val="4"/>
      <charset val="136"/>
    </font>
    <font>
      <b/>
      <sz val="11"/>
      <color theme="1"/>
      <name val="標楷體"/>
      <family val="4"/>
      <charset val="136"/>
    </font>
    <font>
      <b/>
      <sz val="10"/>
      <color theme="1"/>
      <name val="標楷體"/>
      <family val="4"/>
      <charset val="136"/>
    </font>
    <font>
      <sz val="11"/>
      <color theme="1"/>
      <name val="標楷體"/>
      <family val="4"/>
      <charset val="136"/>
    </font>
    <font>
      <b/>
      <sz val="11"/>
      <name val="標楷體"/>
      <family val="4"/>
      <charset val="136"/>
    </font>
    <font>
      <sz val="11"/>
      <name val="標楷體"/>
      <family val="4"/>
      <charset val="136"/>
    </font>
    <font>
      <sz val="12"/>
      <color indexed="8"/>
      <name val="標楷體"/>
      <family val="4"/>
      <charset val="136"/>
    </font>
    <font>
      <u/>
      <sz val="12"/>
      <color theme="1"/>
      <name val="標楷體"/>
      <family val="4"/>
      <charset val="136"/>
    </font>
    <font>
      <sz val="11"/>
      <color indexed="8"/>
      <name val="標楷體"/>
      <family val="4"/>
      <charset val="136"/>
    </font>
    <font>
      <b/>
      <sz val="9"/>
      <color indexed="81"/>
      <name val="Tahoma"/>
      <family val="2"/>
    </font>
    <font>
      <b/>
      <sz val="9"/>
      <color indexed="81"/>
      <name val="細明體"/>
      <family val="3"/>
      <charset val="136"/>
    </font>
    <font>
      <sz val="9"/>
      <color theme="1"/>
      <name val="標楷體"/>
      <family val="4"/>
      <charset val="136"/>
    </font>
    <font>
      <u/>
      <sz val="9"/>
      <color theme="1"/>
      <name val="標楷體"/>
      <family val="4"/>
      <charset val="136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79998168889431442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6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</cellStyleXfs>
  <cellXfs count="267">
    <xf numFmtId="0" fontId="0" fillId="0" borderId="0" xfId="0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7" fillId="0" borderId="0" xfId="0" applyFont="1">
      <alignment vertical="center"/>
    </xf>
    <xf numFmtId="0" fontId="7" fillId="0" borderId="1" xfId="0" applyFont="1" applyBorder="1">
      <alignment vertical="center"/>
    </xf>
    <xf numFmtId="0" fontId="7" fillId="0" borderId="1" xfId="0" applyFont="1" applyBorder="1" applyAlignment="1">
      <alignment vertical="center" wrapText="1"/>
    </xf>
    <xf numFmtId="3" fontId="7" fillId="0" borderId="0" xfId="0" applyNumberFormat="1" applyFont="1">
      <alignment vertical="center"/>
    </xf>
    <xf numFmtId="181" fontId="7" fillId="0" borderId="1" xfId="0" applyNumberFormat="1" applyFont="1" applyBorder="1">
      <alignment vertical="center"/>
    </xf>
    <xf numFmtId="181" fontId="7" fillId="0" borderId="1" xfId="0" applyNumberFormat="1" applyFont="1" applyBorder="1" applyAlignment="1">
      <alignment horizontal="center" vertical="center" wrapText="1"/>
    </xf>
    <xf numFmtId="181" fontId="7" fillId="0" borderId="1" xfId="1" applyNumberFormat="1" applyFont="1" applyBorder="1">
      <alignment vertical="center"/>
    </xf>
    <xf numFmtId="0" fontId="7" fillId="0" borderId="16" xfId="0" applyFont="1" applyBorder="1">
      <alignment vertical="center"/>
    </xf>
    <xf numFmtId="0" fontId="7" fillId="0" borderId="17" xfId="0" applyFont="1" applyBorder="1" applyAlignment="1">
      <alignment vertical="center" wrapText="1"/>
    </xf>
    <xf numFmtId="177" fontId="7" fillId="0" borderId="17" xfId="0" applyNumberFormat="1" applyFont="1" applyBorder="1">
      <alignment vertical="center"/>
    </xf>
    <xf numFmtId="0" fontId="7" fillId="0" borderId="16" xfId="0" applyFont="1" applyBorder="1" applyAlignment="1">
      <alignment horizontal="left" vertical="top"/>
    </xf>
    <xf numFmtId="0" fontId="7" fillId="0" borderId="18" xfId="0" applyFont="1" applyBorder="1">
      <alignment vertical="center"/>
    </xf>
    <xf numFmtId="181" fontId="7" fillId="0" borderId="19" xfId="0" applyNumberFormat="1" applyFont="1" applyBorder="1">
      <alignment vertical="center"/>
    </xf>
    <xf numFmtId="177" fontId="7" fillId="0" borderId="20" xfId="0" applyNumberFormat="1" applyFont="1" applyBorder="1">
      <alignment vertical="center"/>
    </xf>
    <xf numFmtId="0" fontId="5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181" fontId="7" fillId="0" borderId="5" xfId="1" applyNumberFormat="1" applyFont="1" applyFill="1" applyBorder="1">
      <alignment vertical="center"/>
    </xf>
    <xf numFmtId="0" fontId="14" fillId="0" borderId="1" xfId="0" applyFont="1" applyBorder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176" fontId="10" fillId="0" borderId="19" xfId="1" applyNumberFormat="1" applyFont="1" applyBorder="1">
      <alignment vertical="center"/>
    </xf>
    <xf numFmtId="176" fontId="10" fillId="0" borderId="20" xfId="1" applyNumberFormat="1" applyFont="1" applyBorder="1">
      <alignment vertical="center"/>
    </xf>
    <xf numFmtId="0" fontId="14" fillId="0" borderId="16" xfId="0" applyFont="1" applyBorder="1">
      <alignment vertical="center"/>
    </xf>
    <xf numFmtId="0" fontId="14" fillId="0" borderId="7" xfId="0" applyFont="1" applyBorder="1" applyAlignment="1">
      <alignment horizontal="left" vertical="center"/>
    </xf>
    <xf numFmtId="0" fontId="14" fillId="0" borderId="24" xfId="0" applyFont="1" applyBorder="1">
      <alignment vertical="center"/>
    </xf>
    <xf numFmtId="0" fontId="14" fillId="0" borderId="7" xfId="0" applyFont="1" applyBorder="1">
      <alignment vertical="center"/>
    </xf>
    <xf numFmtId="0" fontId="14" fillId="0" borderId="18" xfId="0" applyFont="1" applyBorder="1">
      <alignment vertical="center"/>
    </xf>
    <xf numFmtId="0" fontId="14" fillId="0" borderId="19" xfId="0" applyFont="1" applyBorder="1">
      <alignment vertical="center"/>
    </xf>
    <xf numFmtId="178" fontId="11" fillId="0" borderId="1" xfId="1" applyNumberFormat="1" applyFont="1" applyBorder="1" applyAlignment="1">
      <alignment horizontal="center" vertical="center"/>
    </xf>
    <xf numFmtId="179" fontId="11" fillId="0" borderId="1" xfId="2" applyNumberFormat="1" applyFont="1" applyBorder="1" applyAlignment="1">
      <alignment horizontal="center" vertical="center"/>
    </xf>
    <xf numFmtId="181" fontId="11" fillId="0" borderId="1" xfId="1" applyNumberFormat="1" applyFont="1" applyBorder="1" applyAlignment="1">
      <alignment vertical="center"/>
    </xf>
    <xf numFmtId="181" fontId="11" fillId="0" borderId="1" xfId="2" applyNumberFormat="1" applyFont="1" applyBorder="1">
      <alignment vertical="center"/>
    </xf>
    <xf numFmtId="181" fontId="11" fillId="0" borderId="8" xfId="0" applyNumberFormat="1" applyFont="1" applyBorder="1" applyAlignment="1">
      <alignment horizontal="right" vertical="center"/>
    </xf>
    <xf numFmtId="182" fontId="11" fillId="0" borderId="1" xfId="2" applyNumberFormat="1" applyFont="1" applyBorder="1" applyAlignment="1">
      <alignment horizontal="right" vertical="center"/>
    </xf>
    <xf numFmtId="181" fontId="11" fillId="0" borderId="1" xfId="1" applyNumberFormat="1" applyFont="1" applyBorder="1" applyAlignment="1">
      <alignment horizontal="right" vertical="center"/>
    </xf>
    <xf numFmtId="181" fontId="11" fillId="0" borderId="1" xfId="0" applyNumberFormat="1" applyFont="1" applyBorder="1" applyAlignment="1">
      <alignment horizontal="right" vertical="center"/>
    </xf>
    <xf numFmtId="182" fontId="11" fillId="0" borderId="1" xfId="1" applyNumberFormat="1" applyFont="1" applyBorder="1" applyAlignment="1">
      <alignment horizontal="right" vertical="center"/>
    </xf>
    <xf numFmtId="0" fontId="18" fillId="0" borderId="0" xfId="0" applyFont="1">
      <alignment vertical="center"/>
    </xf>
    <xf numFmtId="0" fontId="7" fillId="0" borderId="24" xfId="0" applyFont="1" applyBorder="1">
      <alignment vertical="center"/>
    </xf>
    <xf numFmtId="0" fontId="7" fillId="0" borderId="30" xfId="0" applyFont="1" applyBorder="1" applyAlignment="1">
      <alignment horizontal="center" vertical="center"/>
    </xf>
    <xf numFmtId="4" fontId="16" fillId="0" borderId="17" xfId="1" applyNumberFormat="1" applyFont="1" applyBorder="1" applyAlignment="1">
      <alignment vertical="center"/>
    </xf>
    <xf numFmtId="181" fontId="7" fillId="0" borderId="0" xfId="0" applyNumberFormat="1" applyFont="1" applyBorder="1" applyAlignment="1">
      <alignment horizontal="right" vertical="center"/>
    </xf>
    <xf numFmtId="181" fontId="11" fillId="0" borderId="19" xfId="1" applyNumberFormat="1" applyFont="1" applyBorder="1" applyAlignment="1">
      <alignment horizontal="right" vertical="center"/>
    </xf>
    <xf numFmtId="181" fontId="11" fillId="0" borderId="19" xfId="2" applyNumberFormat="1" applyFont="1" applyBorder="1" applyAlignment="1">
      <alignment horizontal="right" vertical="center"/>
    </xf>
    <xf numFmtId="182" fontId="11" fillId="0" borderId="19" xfId="2" applyNumberFormat="1" applyFont="1" applyBorder="1" applyAlignment="1">
      <alignment horizontal="right" vertical="center"/>
    </xf>
    <xf numFmtId="0" fontId="13" fillId="0" borderId="17" xfId="0" applyFont="1" applyBorder="1" applyAlignment="1">
      <alignment horizontal="center" vertical="center" wrapText="1"/>
    </xf>
    <xf numFmtId="0" fontId="7" fillId="0" borderId="19" xfId="0" applyFont="1" applyBorder="1">
      <alignment vertical="center"/>
    </xf>
    <xf numFmtId="0" fontId="16" fillId="0" borderId="16" xfId="5" applyFont="1" applyBorder="1">
      <alignment vertical="center"/>
    </xf>
    <xf numFmtId="0" fontId="16" fillId="0" borderId="1" xfId="5" applyFont="1" applyBorder="1">
      <alignment vertical="center"/>
    </xf>
    <xf numFmtId="0" fontId="16" fillId="0" borderId="7" xfId="5" applyFont="1" applyBorder="1" applyAlignment="1">
      <alignment vertical="center"/>
    </xf>
    <xf numFmtId="0" fontId="16" fillId="0" borderId="7" xfId="5" applyFont="1" applyBorder="1">
      <alignment vertical="center"/>
    </xf>
    <xf numFmtId="0" fontId="16" fillId="0" borderId="7" xfId="5" applyFont="1" applyBorder="1" applyAlignment="1">
      <alignment horizontal="left" vertical="center"/>
    </xf>
    <xf numFmtId="181" fontId="11" fillId="0" borderId="1" xfId="5" applyNumberFormat="1" applyFont="1" applyBorder="1">
      <alignment vertical="center"/>
    </xf>
    <xf numFmtId="181" fontId="7" fillId="0" borderId="1" xfId="0" applyNumberFormat="1" applyFont="1" applyBorder="1" applyAlignment="1">
      <alignment horizontal="right" vertical="center"/>
    </xf>
    <xf numFmtId="181" fontId="11" fillId="0" borderId="19" xfId="1" applyNumberFormat="1" applyFont="1" applyBorder="1" applyAlignment="1">
      <alignment vertical="center"/>
    </xf>
    <xf numFmtId="182" fontId="11" fillId="0" borderId="1" xfId="5" applyNumberFormat="1" applyFont="1" applyBorder="1" applyAlignment="1">
      <alignment horizontal="right" vertical="center"/>
    </xf>
    <xf numFmtId="182" fontId="11" fillId="0" borderId="19" xfId="1" applyNumberFormat="1" applyFont="1" applyBorder="1" applyAlignment="1">
      <alignment horizontal="right" vertical="center"/>
    </xf>
    <xf numFmtId="0" fontId="18" fillId="0" borderId="24" xfId="0" applyFont="1" applyBorder="1">
      <alignment vertical="center"/>
    </xf>
    <xf numFmtId="44" fontId="7" fillId="0" borderId="0" xfId="0" applyNumberFormat="1" applyFont="1">
      <alignment vertical="center"/>
    </xf>
    <xf numFmtId="0" fontId="14" fillId="0" borderId="24" xfId="0" quotePrefix="1" applyFont="1" applyBorder="1">
      <alignment vertical="center"/>
    </xf>
    <xf numFmtId="0" fontId="14" fillId="0" borderId="11" xfId="0" quotePrefix="1" applyFont="1" applyBorder="1">
      <alignment vertical="center"/>
    </xf>
    <xf numFmtId="0" fontId="14" fillId="0" borderId="35" xfId="0" quotePrefix="1" applyFont="1" applyBorder="1">
      <alignment vertical="center"/>
    </xf>
    <xf numFmtId="0" fontId="14" fillId="0" borderId="35" xfId="0" quotePrefix="1" applyFont="1" applyBorder="1" applyAlignment="1">
      <alignment horizontal="left" vertical="center"/>
    </xf>
    <xf numFmtId="0" fontId="14" fillId="0" borderId="37" xfId="0" quotePrefix="1" applyFont="1" applyBorder="1">
      <alignment vertical="center"/>
    </xf>
    <xf numFmtId="0" fontId="14" fillId="0" borderId="38" xfId="0" quotePrefix="1" applyFont="1" applyBorder="1">
      <alignment vertical="center"/>
    </xf>
    <xf numFmtId="0" fontId="11" fillId="0" borderId="3" xfId="0" applyFont="1" applyBorder="1" applyAlignment="1">
      <alignment horizontal="center" vertical="center" wrapText="1"/>
    </xf>
    <xf numFmtId="181" fontId="7" fillId="0" borderId="11" xfId="0" applyNumberFormat="1" applyFont="1" applyBorder="1">
      <alignment vertical="center"/>
    </xf>
    <xf numFmtId="181" fontId="7" fillId="0" borderId="38" xfId="0" applyNumberFormat="1" applyFont="1" applyBorder="1">
      <alignment vertical="center"/>
    </xf>
    <xf numFmtId="182" fontId="7" fillId="0" borderId="36" xfId="0" applyNumberFormat="1" applyFont="1" applyBorder="1">
      <alignment vertical="center"/>
    </xf>
    <xf numFmtId="182" fontId="7" fillId="0" borderId="40" xfId="0" applyNumberFormat="1" applyFont="1" applyBorder="1">
      <alignment vertical="center"/>
    </xf>
    <xf numFmtId="181" fontId="7" fillId="0" borderId="5" xfId="1" applyNumberFormat="1" applyFont="1" applyBorder="1">
      <alignment vertical="center"/>
    </xf>
    <xf numFmtId="181" fontId="7" fillId="0" borderId="8" xfId="1" applyNumberFormat="1" applyFont="1" applyBorder="1">
      <alignment vertical="center"/>
    </xf>
    <xf numFmtId="0" fontId="5" fillId="0" borderId="30" xfId="0" applyFont="1" applyBorder="1" applyAlignment="1">
      <alignment horizontal="center" vertical="center"/>
    </xf>
    <xf numFmtId="0" fontId="7" fillId="0" borderId="15" xfId="0" applyFont="1" applyBorder="1">
      <alignment vertical="center"/>
    </xf>
    <xf numFmtId="181" fontId="7" fillId="0" borderId="36" xfId="1" applyNumberFormat="1" applyFont="1" applyBorder="1">
      <alignment vertical="center"/>
    </xf>
    <xf numFmtId="0" fontId="7" fillId="0" borderId="44" xfId="0" applyFont="1" applyBorder="1">
      <alignment vertical="center"/>
    </xf>
    <xf numFmtId="181" fontId="7" fillId="0" borderId="39" xfId="1" applyNumberFormat="1" applyFont="1" applyBorder="1">
      <alignment vertical="center"/>
    </xf>
    <xf numFmtId="181" fontId="7" fillId="0" borderId="40" xfId="1" applyNumberFormat="1" applyFont="1" applyBorder="1">
      <alignment vertical="center"/>
    </xf>
    <xf numFmtId="0" fontId="18" fillId="0" borderId="15" xfId="0" applyFont="1" applyBorder="1">
      <alignment vertical="center"/>
    </xf>
    <xf numFmtId="0" fontId="18" fillId="0" borderId="35" xfId="0" applyFont="1" applyBorder="1">
      <alignment vertical="center"/>
    </xf>
    <xf numFmtId="0" fontId="7" fillId="0" borderId="35" xfId="0" applyFont="1" applyBorder="1">
      <alignment vertical="center"/>
    </xf>
    <xf numFmtId="0" fontId="7" fillId="0" borderId="45" xfId="0" applyFont="1" applyBorder="1">
      <alignment vertical="center"/>
    </xf>
    <xf numFmtId="0" fontId="18" fillId="0" borderId="32" xfId="0" applyFont="1" applyBorder="1" applyAlignment="1">
      <alignment vertical="center"/>
    </xf>
    <xf numFmtId="0" fontId="18" fillId="0" borderId="35" xfId="0" applyFont="1" applyBorder="1" applyAlignment="1">
      <alignment vertical="center"/>
    </xf>
    <xf numFmtId="181" fontId="7" fillId="0" borderId="5" xfId="0" applyNumberFormat="1" applyFont="1" applyBorder="1" applyAlignment="1">
      <alignment vertical="center"/>
    </xf>
    <xf numFmtId="181" fontId="7" fillId="0" borderId="43" xfId="1" applyNumberFormat="1" applyFont="1" applyBorder="1" applyAlignment="1">
      <alignment vertical="center"/>
    </xf>
    <xf numFmtId="0" fontId="7" fillId="0" borderId="35" xfId="0" applyFont="1" applyBorder="1" applyAlignment="1">
      <alignment vertical="center"/>
    </xf>
    <xf numFmtId="181" fontId="7" fillId="0" borderId="5" xfId="1" applyNumberFormat="1" applyFont="1" applyBorder="1" applyAlignment="1">
      <alignment vertical="center"/>
    </xf>
    <xf numFmtId="181" fontId="7" fillId="0" borderId="36" xfId="1" applyNumberFormat="1" applyFont="1" applyBorder="1" applyAlignment="1">
      <alignment vertical="center"/>
    </xf>
    <xf numFmtId="180" fontId="7" fillId="0" borderId="0" xfId="0" applyNumberFormat="1" applyFont="1" applyAlignment="1">
      <alignment vertical="center"/>
    </xf>
    <xf numFmtId="0" fontId="7" fillId="0" borderId="24" xfId="0" applyFont="1" applyBorder="1" applyAlignment="1">
      <alignment vertical="center"/>
    </xf>
    <xf numFmtId="181" fontId="7" fillId="0" borderId="8" xfId="1" applyNumberFormat="1" applyFont="1" applyBorder="1" applyAlignment="1">
      <alignment vertical="center"/>
    </xf>
    <xf numFmtId="181" fontId="7" fillId="0" borderId="10" xfId="1" applyNumberFormat="1" applyFont="1" applyBorder="1" applyAlignment="1">
      <alignment vertical="center"/>
    </xf>
    <xf numFmtId="181" fontId="7" fillId="0" borderId="10" xfId="1" applyNumberFormat="1" applyFont="1" applyBorder="1">
      <alignment vertical="center"/>
    </xf>
    <xf numFmtId="41" fontId="7" fillId="0" borderId="11" xfId="0" applyNumberFormat="1" applyFont="1" applyBorder="1">
      <alignment vertical="center"/>
    </xf>
    <xf numFmtId="41" fontId="7" fillId="0" borderId="36" xfId="0" applyNumberFormat="1" applyFont="1" applyBorder="1">
      <alignment vertical="center"/>
    </xf>
    <xf numFmtId="181" fontId="7" fillId="0" borderId="31" xfId="0" applyNumberFormat="1" applyFont="1" applyBorder="1">
      <alignment vertical="center"/>
    </xf>
    <xf numFmtId="182" fontId="7" fillId="0" borderId="10" xfId="0" applyNumberFormat="1" applyFont="1" applyBorder="1">
      <alignment vertical="center"/>
    </xf>
    <xf numFmtId="41" fontId="7" fillId="0" borderId="12" xfId="0" applyNumberFormat="1" applyFont="1" applyBorder="1">
      <alignment vertical="center"/>
    </xf>
    <xf numFmtId="0" fontId="11" fillId="0" borderId="29" xfId="0" applyFont="1" applyBorder="1" applyAlignment="1">
      <alignment horizontal="center" vertical="center" wrapText="1"/>
    </xf>
    <xf numFmtId="182" fontId="7" fillId="0" borderId="11" xfId="0" applyNumberFormat="1" applyFont="1" applyBorder="1">
      <alignment vertical="center"/>
    </xf>
    <xf numFmtId="182" fontId="7" fillId="0" borderId="38" xfId="0" applyNumberFormat="1" applyFont="1" applyBorder="1">
      <alignment vertical="center"/>
    </xf>
    <xf numFmtId="0" fontId="11" fillId="0" borderId="42" xfId="0" applyFont="1" applyBorder="1" applyAlignment="1">
      <alignment horizontal="center" vertical="center" wrapText="1"/>
    </xf>
    <xf numFmtId="181" fontId="7" fillId="0" borderId="24" xfId="0" applyNumberFormat="1" applyFont="1" applyBorder="1">
      <alignment vertical="center"/>
    </xf>
    <xf numFmtId="41" fontId="7" fillId="0" borderId="24" xfId="0" applyNumberFormat="1" applyFont="1" applyBorder="1">
      <alignment vertical="center"/>
    </xf>
    <xf numFmtId="41" fontId="7" fillId="0" borderId="28" xfId="0" applyNumberFormat="1" applyFont="1" applyBorder="1">
      <alignment vertical="center"/>
    </xf>
    <xf numFmtId="181" fontId="7" fillId="0" borderId="37" xfId="0" applyNumberFormat="1" applyFont="1" applyBorder="1">
      <alignment vertical="center"/>
    </xf>
    <xf numFmtId="182" fontId="7" fillId="0" borderId="17" xfId="0" applyNumberFormat="1" applyFont="1" applyBorder="1">
      <alignment vertical="center"/>
    </xf>
    <xf numFmtId="0" fontId="16" fillId="0" borderId="7" xfId="2" applyFont="1" applyBorder="1" applyAlignment="1">
      <alignment vertical="center" wrapText="1"/>
    </xf>
    <xf numFmtId="0" fontId="7" fillId="0" borderId="24" xfId="0" applyFont="1" applyBorder="1" applyAlignment="1">
      <alignment vertical="center" wrapText="1"/>
    </xf>
    <xf numFmtId="181" fontId="11" fillId="0" borderId="1" xfId="5" applyNumberFormat="1" applyFont="1" applyBorder="1" applyAlignment="1">
      <alignment vertical="center"/>
    </xf>
    <xf numFmtId="181" fontId="7" fillId="0" borderId="1" xfId="0" applyNumberFormat="1" applyFont="1" applyBorder="1" applyAlignment="1">
      <alignment vertical="center"/>
    </xf>
    <xf numFmtId="182" fontId="11" fillId="0" borderId="1" xfId="0" applyNumberFormat="1" applyFont="1" applyBorder="1" applyAlignment="1">
      <alignment horizontal="right" vertical="center"/>
    </xf>
    <xf numFmtId="4" fontId="16" fillId="0" borderId="17" xfId="3" applyNumberFormat="1" applyFont="1" applyBorder="1" applyAlignment="1">
      <alignment horizontal="center" vertical="center"/>
    </xf>
    <xf numFmtId="0" fontId="16" fillId="0" borderId="20" xfId="2" applyFont="1" applyBorder="1" applyAlignment="1">
      <alignment vertical="center"/>
    </xf>
    <xf numFmtId="176" fontId="10" fillId="0" borderId="1" xfId="1" applyNumberFormat="1" applyFont="1" applyFill="1" applyBorder="1">
      <alignment vertical="center"/>
    </xf>
    <xf numFmtId="176" fontId="10" fillId="0" borderId="17" xfId="1" applyNumberFormat="1" applyFont="1" applyFill="1" applyBorder="1">
      <alignment vertical="center"/>
    </xf>
    <xf numFmtId="0" fontId="14" fillId="0" borderId="1" xfId="0" applyFont="1" applyFill="1" applyBorder="1">
      <alignment vertical="center"/>
    </xf>
    <xf numFmtId="0" fontId="14" fillId="0" borderId="16" xfId="0" applyFont="1" applyFill="1" applyBorder="1">
      <alignment vertical="center"/>
    </xf>
    <xf numFmtId="0" fontId="14" fillId="0" borderId="23" xfId="0" applyFont="1" applyFill="1" applyBorder="1" applyAlignment="1">
      <alignment vertical="center"/>
    </xf>
    <xf numFmtId="0" fontId="14" fillId="0" borderId="7" xfId="0" applyFont="1" applyFill="1" applyBorder="1">
      <alignment vertical="center"/>
    </xf>
    <xf numFmtId="0" fontId="14" fillId="0" borderId="23" xfId="0" applyFont="1" applyFill="1" applyBorder="1">
      <alignment vertical="center"/>
    </xf>
    <xf numFmtId="181" fontId="7" fillId="0" borderId="11" xfId="0" applyNumberFormat="1" applyFont="1" applyFill="1" applyBorder="1">
      <alignment vertical="center"/>
    </xf>
    <xf numFmtId="41" fontId="7" fillId="0" borderId="11" xfId="0" applyNumberFormat="1" applyFont="1" applyFill="1" applyBorder="1">
      <alignment vertical="center"/>
    </xf>
    <xf numFmtId="181" fontId="7" fillId="0" borderId="12" xfId="0" applyNumberFormat="1" applyFont="1" applyFill="1" applyBorder="1">
      <alignment vertical="center"/>
    </xf>
    <xf numFmtId="181" fontId="7" fillId="0" borderId="6" xfId="0" applyNumberFormat="1" applyFont="1" applyFill="1" applyBorder="1">
      <alignment vertical="center"/>
    </xf>
    <xf numFmtId="41" fontId="7" fillId="0" borderId="23" xfId="0" applyNumberFormat="1" applyFont="1" applyBorder="1">
      <alignment vertical="center"/>
    </xf>
    <xf numFmtId="181" fontId="11" fillId="0" borderId="1" xfId="5" applyNumberFormat="1" applyFont="1" applyBorder="1" applyAlignment="1">
      <alignment horizontal="right" vertical="center"/>
    </xf>
    <xf numFmtId="176" fontId="7" fillId="0" borderId="0" xfId="0" applyNumberFormat="1" applyFont="1">
      <alignment vertical="center"/>
    </xf>
    <xf numFmtId="176" fontId="7" fillId="0" borderId="0" xfId="1" applyNumberFormat="1" applyFont="1" applyAlignment="1">
      <alignment horizontal="center" vertical="center"/>
    </xf>
    <xf numFmtId="176" fontId="7" fillId="0" borderId="0" xfId="1" applyNumberFormat="1" applyFont="1">
      <alignment vertical="center"/>
    </xf>
    <xf numFmtId="181" fontId="7" fillId="0" borderId="1" xfId="1" applyNumberFormat="1" applyFont="1" applyFill="1" applyBorder="1">
      <alignment vertical="center"/>
    </xf>
    <xf numFmtId="0" fontId="7" fillId="0" borderId="28" xfId="0" applyFont="1" applyBorder="1" applyAlignment="1">
      <alignment vertical="center" wrapText="1"/>
    </xf>
    <xf numFmtId="0" fontId="7" fillId="0" borderId="23" xfId="0" applyFont="1" applyBorder="1" applyAlignment="1">
      <alignment vertical="center" wrapText="1"/>
    </xf>
    <xf numFmtId="4" fontId="16" fillId="0" borderId="17" xfId="1" applyNumberFormat="1" applyFont="1" applyFill="1" applyBorder="1" applyAlignment="1">
      <alignment vertical="center" wrapText="1"/>
    </xf>
    <xf numFmtId="181" fontId="7" fillId="0" borderId="0" xfId="0" applyNumberFormat="1" applyFont="1">
      <alignment vertical="center"/>
    </xf>
    <xf numFmtId="0" fontId="16" fillId="0" borderId="23" xfId="5" applyFont="1" applyBorder="1">
      <alignment vertical="center"/>
    </xf>
    <xf numFmtId="0" fontId="7" fillId="0" borderId="23" xfId="0" applyFont="1" applyBorder="1">
      <alignment vertical="center"/>
    </xf>
    <xf numFmtId="0" fontId="7" fillId="0" borderId="28" xfId="0" applyFont="1" applyBorder="1">
      <alignment vertical="center"/>
    </xf>
    <xf numFmtId="0" fontId="7" fillId="0" borderId="28" xfId="0" applyFont="1" applyBorder="1" applyAlignment="1">
      <alignment horizontal="center" vertical="center"/>
    </xf>
    <xf numFmtId="0" fontId="14" fillId="0" borderId="28" xfId="0" applyFont="1" applyBorder="1">
      <alignment vertical="center"/>
    </xf>
    <xf numFmtId="0" fontId="14" fillId="0" borderId="23" xfId="0" applyFont="1" applyBorder="1">
      <alignment vertical="center"/>
    </xf>
    <xf numFmtId="181" fontId="7" fillId="0" borderId="23" xfId="0" applyNumberFormat="1" applyFont="1" applyBorder="1">
      <alignment vertical="center"/>
    </xf>
    <xf numFmtId="181" fontId="7" fillId="0" borderId="6" xfId="0" applyNumberFormat="1" applyFont="1" applyBorder="1">
      <alignment vertical="center"/>
    </xf>
    <xf numFmtId="182" fontId="7" fillId="0" borderId="6" xfId="0" applyNumberFormat="1" applyFont="1" applyBorder="1">
      <alignment vertical="center"/>
    </xf>
    <xf numFmtId="183" fontId="7" fillId="0" borderId="12" xfId="0" applyNumberFormat="1" applyFont="1" applyBorder="1">
      <alignment vertical="center"/>
    </xf>
    <xf numFmtId="181" fontId="7" fillId="2" borderId="1" xfId="1" applyNumberFormat="1" applyFont="1" applyFill="1" applyBorder="1">
      <alignment vertical="center"/>
    </xf>
    <xf numFmtId="181" fontId="7" fillId="0" borderId="1" xfId="1" applyNumberFormat="1" applyFont="1" applyBorder="1" applyAlignment="1">
      <alignment horizontal="right" vertical="center"/>
    </xf>
    <xf numFmtId="181" fontId="7" fillId="0" borderId="19" xfId="0" applyNumberFormat="1" applyFont="1" applyBorder="1" applyAlignment="1">
      <alignment horizontal="right" vertical="center"/>
    </xf>
    <xf numFmtId="0" fontId="14" fillId="0" borderId="17" xfId="5" applyFont="1" applyBorder="1">
      <alignment vertical="center"/>
    </xf>
    <xf numFmtId="0" fontId="14" fillId="0" borderId="17" xfId="5" applyFont="1" applyBorder="1" applyAlignment="1">
      <alignment vertical="center" wrapText="1"/>
    </xf>
    <xf numFmtId="0" fontId="14" fillId="0" borderId="20" xfId="5" applyFont="1" applyBorder="1">
      <alignment vertical="center"/>
    </xf>
    <xf numFmtId="4" fontId="16" fillId="0" borderId="17" xfId="1" applyNumberFormat="1" applyFont="1" applyBorder="1" applyAlignment="1">
      <alignment vertical="center" wrapText="1"/>
    </xf>
    <xf numFmtId="182" fontId="7" fillId="0" borderId="12" xfId="0" applyNumberFormat="1" applyFont="1" applyBorder="1">
      <alignment vertical="center"/>
    </xf>
    <xf numFmtId="181" fontId="7" fillId="0" borderId="23" xfId="0" applyNumberFormat="1" applyFont="1" applyFill="1" applyBorder="1">
      <alignment vertical="center"/>
    </xf>
    <xf numFmtId="0" fontId="7" fillId="0" borderId="2" xfId="0" applyFont="1" applyBorder="1" applyAlignment="1">
      <alignment horizontal="center" vertical="center" wrapText="1"/>
    </xf>
    <xf numFmtId="176" fontId="7" fillId="0" borderId="2" xfId="1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4" fontId="19" fillId="0" borderId="1" xfId="1" applyNumberFormat="1" applyFont="1" applyBorder="1" applyAlignment="1">
      <alignment horizontal="center" vertical="center"/>
    </xf>
    <xf numFmtId="181" fontId="7" fillId="0" borderId="15" xfId="0" applyNumberFormat="1" applyFont="1" applyBorder="1">
      <alignment vertical="center"/>
    </xf>
    <xf numFmtId="181" fontId="7" fillId="0" borderId="16" xfId="1" applyNumberFormat="1" applyFont="1" applyBorder="1">
      <alignment vertical="center"/>
    </xf>
    <xf numFmtId="181" fontId="7" fillId="0" borderId="15" xfId="1" applyNumberFormat="1" applyFont="1" applyFill="1" applyBorder="1">
      <alignment vertical="center"/>
    </xf>
    <xf numFmtId="181" fontId="7" fillId="2" borderId="16" xfId="1" applyNumberFormat="1" applyFont="1" applyFill="1" applyBorder="1">
      <alignment vertical="center"/>
    </xf>
    <xf numFmtId="181" fontId="7" fillId="0" borderId="16" xfId="0" applyNumberFormat="1" applyFont="1" applyBorder="1">
      <alignment vertical="center"/>
    </xf>
    <xf numFmtId="181" fontId="7" fillId="0" borderId="16" xfId="1" applyNumberFormat="1" applyFont="1" applyFill="1" applyBorder="1">
      <alignment vertical="center"/>
    </xf>
    <xf numFmtId="176" fontId="10" fillId="3" borderId="1" xfId="1" applyNumberFormat="1" applyFont="1" applyFill="1" applyBorder="1">
      <alignment vertical="center"/>
    </xf>
    <xf numFmtId="176" fontId="10" fillId="3" borderId="17" xfId="1" applyNumberFormat="1" applyFont="1" applyFill="1" applyBorder="1">
      <alignment vertical="center"/>
    </xf>
    <xf numFmtId="0" fontId="14" fillId="3" borderId="16" xfId="0" applyFont="1" applyFill="1" applyBorder="1">
      <alignment vertical="center"/>
    </xf>
    <xf numFmtId="0" fontId="14" fillId="3" borderId="1" xfId="0" applyFont="1" applyFill="1" applyBorder="1">
      <alignment vertical="center"/>
    </xf>
    <xf numFmtId="0" fontId="14" fillId="2" borderId="16" xfId="0" applyFont="1" applyFill="1" applyBorder="1">
      <alignment vertical="center"/>
    </xf>
    <xf numFmtId="176" fontId="10" fillId="2" borderId="1" xfId="1" applyNumberFormat="1" applyFont="1" applyFill="1" applyBorder="1">
      <alignment vertical="center"/>
    </xf>
    <xf numFmtId="176" fontId="10" fillId="2" borderId="17" xfId="1" applyNumberFormat="1" applyFont="1" applyFill="1" applyBorder="1">
      <alignment vertical="center"/>
    </xf>
    <xf numFmtId="0" fontId="14" fillId="2" borderId="1" xfId="0" applyFont="1" applyFill="1" applyBorder="1">
      <alignment vertical="center"/>
    </xf>
    <xf numFmtId="0" fontId="14" fillId="3" borderId="1" xfId="0" applyFont="1" applyFill="1" applyBorder="1" applyAlignment="1">
      <alignment vertical="center"/>
    </xf>
    <xf numFmtId="0" fontId="14" fillId="0" borderId="1" xfId="0" applyFont="1" applyFill="1" applyBorder="1" applyAlignment="1">
      <alignment vertical="center"/>
    </xf>
    <xf numFmtId="0" fontId="14" fillId="3" borderId="16" xfId="0" applyFont="1" applyFill="1" applyBorder="1" applyAlignment="1">
      <alignment vertical="center"/>
    </xf>
    <xf numFmtId="0" fontId="14" fillId="0" borderId="16" xfId="0" applyFont="1" applyFill="1" applyBorder="1" applyAlignment="1">
      <alignment vertical="center"/>
    </xf>
    <xf numFmtId="181" fontId="11" fillId="0" borderId="19" xfId="2" applyNumberFormat="1" applyFont="1" applyBorder="1">
      <alignment vertical="center"/>
    </xf>
    <xf numFmtId="0" fontId="16" fillId="0" borderId="17" xfId="0" applyFont="1" applyFill="1" applyBorder="1" applyAlignment="1">
      <alignment vertical="center" wrapText="1"/>
    </xf>
    <xf numFmtId="4" fontId="14" fillId="0" borderId="17" xfId="1" applyNumberFormat="1" applyFont="1" applyFill="1" applyBorder="1" applyAlignment="1">
      <alignment vertical="center" wrapText="1"/>
    </xf>
    <xf numFmtId="0" fontId="16" fillId="0" borderId="17" xfId="2" applyFont="1" applyFill="1" applyBorder="1" applyAlignment="1">
      <alignment vertical="center" wrapText="1"/>
    </xf>
    <xf numFmtId="0" fontId="14" fillId="0" borderId="17" xfId="5" applyFont="1" applyFill="1" applyBorder="1" applyAlignment="1">
      <alignment vertical="center" wrapText="1"/>
    </xf>
    <xf numFmtId="181" fontId="14" fillId="0" borderId="17" xfId="5" applyNumberFormat="1" applyFont="1" applyFill="1" applyBorder="1">
      <alignment vertical="center"/>
    </xf>
    <xf numFmtId="0" fontId="14" fillId="0" borderId="17" xfId="5" applyFont="1" applyFill="1" applyBorder="1" applyAlignment="1">
      <alignment horizontal="left" vertical="top" wrapText="1"/>
    </xf>
    <xf numFmtId="0" fontId="14" fillId="0" borderId="17" xfId="5" applyFont="1" applyFill="1" applyBorder="1">
      <alignment vertical="center"/>
    </xf>
    <xf numFmtId="0" fontId="14" fillId="0" borderId="17" xfId="5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/>
    </xf>
    <xf numFmtId="0" fontId="7" fillId="0" borderId="15" xfId="0" applyFont="1" applyBorder="1" applyAlignment="1">
      <alignment vertical="center"/>
    </xf>
    <xf numFmtId="0" fontId="11" fillId="0" borderId="22" xfId="0" applyFont="1" applyBorder="1" applyAlignment="1">
      <alignment horizontal="center" vertical="center" wrapText="1"/>
    </xf>
    <xf numFmtId="181" fontId="7" fillId="0" borderId="8" xfId="0" applyNumberFormat="1" applyFont="1" applyBorder="1">
      <alignment vertical="center"/>
    </xf>
    <xf numFmtId="177" fontId="7" fillId="0" borderId="10" xfId="0" applyNumberFormat="1" applyFont="1" applyBorder="1">
      <alignment vertical="center"/>
    </xf>
    <xf numFmtId="182" fontId="7" fillId="0" borderId="9" xfId="0" applyNumberFormat="1" applyFont="1" applyBorder="1">
      <alignment vertical="center"/>
    </xf>
    <xf numFmtId="184" fontId="7" fillId="0" borderId="0" xfId="0" applyNumberFormat="1" applyFont="1">
      <alignment vertical="center"/>
    </xf>
    <xf numFmtId="4" fontId="22" fillId="0" borderId="17" xfId="1" applyNumberFormat="1" applyFont="1" applyFill="1" applyBorder="1" applyAlignment="1">
      <alignment vertical="center" wrapText="1"/>
    </xf>
    <xf numFmtId="0" fontId="22" fillId="0" borderId="24" xfId="0" applyFont="1" applyBorder="1" applyAlignment="1">
      <alignment vertical="center" wrapText="1"/>
    </xf>
    <xf numFmtId="0" fontId="22" fillId="0" borderId="0" xfId="0" applyFont="1">
      <alignment vertical="center"/>
    </xf>
    <xf numFmtId="3" fontId="22" fillId="0" borderId="0" xfId="0" applyNumberFormat="1" applyFont="1">
      <alignment vertical="center"/>
    </xf>
    <xf numFmtId="0" fontId="11" fillId="0" borderId="7" xfId="2" applyFont="1" applyBorder="1" applyAlignment="1">
      <alignment vertical="center" wrapText="1"/>
    </xf>
    <xf numFmtId="182" fontId="11" fillId="0" borderId="1" xfId="5" quotePrefix="1" applyNumberFormat="1" applyFont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5" fillId="0" borderId="13" xfId="0" applyFont="1" applyBorder="1" applyAlignment="1">
      <alignment vertical="center"/>
    </xf>
    <xf numFmtId="0" fontId="7" fillId="0" borderId="15" xfId="0" applyFont="1" applyBorder="1" applyAlignment="1">
      <alignment vertical="center"/>
    </xf>
    <xf numFmtId="0" fontId="5" fillId="0" borderId="1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31" xfId="0" applyFont="1" applyBorder="1" applyAlignment="1">
      <alignment vertical="center"/>
    </xf>
    <xf numFmtId="0" fontId="5" fillId="0" borderId="14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15" fillId="0" borderId="14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6" fillId="0" borderId="0" xfId="0" applyFont="1" applyAlignment="1">
      <alignment horizontal="center" vertical="top"/>
    </xf>
    <xf numFmtId="0" fontId="11" fillId="0" borderId="21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14" fillId="0" borderId="16" xfId="0" applyFont="1" applyFill="1" applyBorder="1" applyAlignment="1">
      <alignment horizontal="left" vertical="center"/>
    </xf>
    <xf numFmtId="0" fontId="14" fillId="0" borderId="1" xfId="0" applyFont="1" applyFill="1" applyBorder="1" applyAlignment="1">
      <alignment horizontal="left" vertical="center"/>
    </xf>
    <xf numFmtId="0" fontId="6" fillId="0" borderId="0" xfId="0" applyFont="1" applyAlignment="1">
      <alignment horizontal="center" vertical="center" wrapText="1"/>
    </xf>
    <xf numFmtId="0" fontId="14" fillId="3" borderId="16" xfId="0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left" vertical="center"/>
    </xf>
    <xf numFmtId="0" fontId="7" fillId="0" borderId="4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16" fillId="0" borderId="33" xfId="2" applyFont="1" applyBorder="1" applyAlignment="1">
      <alignment horizontal="center" vertical="center" wrapText="1"/>
    </xf>
    <xf numFmtId="0" fontId="16" fillId="0" borderId="34" xfId="2" applyFont="1" applyBorder="1" applyAlignment="1">
      <alignment horizontal="center" vertical="center" wrapText="1"/>
    </xf>
    <xf numFmtId="0" fontId="16" fillId="0" borderId="23" xfId="0" applyFont="1" applyBorder="1" applyAlignment="1">
      <alignment horizontal="left" vertical="center" wrapText="1"/>
    </xf>
    <xf numFmtId="0" fontId="16" fillId="0" borderId="7" xfId="0" applyFont="1" applyBorder="1" applyAlignment="1">
      <alignment horizontal="left" vertical="center" wrapText="1"/>
    </xf>
    <xf numFmtId="0" fontId="16" fillId="0" borderId="23" xfId="2" applyFont="1" applyBorder="1" applyAlignment="1">
      <alignment horizontal="left" vertical="center" wrapText="1"/>
    </xf>
    <xf numFmtId="0" fontId="16" fillId="0" borderId="7" xfId="2" applyFont="1" applyBorder="1" applyAlignment="1">
      <alignment horizontal="left" vertical="center" wrapText="1"/>
    </xf>
    <xf numFmtId="0" fontId="16" fillId="0" borderId="33" xfId="5" applyFont="1" applyBorder="1" applyAlignment="1">
      <alignment horizontal="center" vertical="center"/>
    </xf>
    <xf numFmtId="0" fontId="16" fillId="0" borderId="34" xfId="5" applyFont="1" applyBorder="1" applyAlignment="1">
      <alignment horizontal="center" vertical="center"/>
    </xf>
    <xf numFmtId="4" fontId="5" fillId="0" borderId="0" xfId="1" applyNumberFormat="1" applyFont="1" applyAlignment="1">
      <alignment horizontal="center" vertical="center"/>
    </xf>
    <xf numFmtId="4" fontId="19" fillId="0" borderId="2" xfId="1" applyNumberFormat="1" applyFont="1" applyBorder="1" applyAlignment="1">
      <alignment horizontal="center" vertical="center"/>
    </xf>
    <xf numFmtId="4" fontId="19" fillId="0" borderId="1" xfId="1" applyNumberFormat="1" applyFont="1" applyBorder="1" applyAlignment="1">
      <alignment horizontal="center" vertical="center"/>
    </xf>
    <xf numFmtId="4" fontId="16" fillId="0" borderId="2" xfId="1" applyNumberFormat="1" applyFont="1" applyBorder="1" applyAlignment="1">
      <alignment horizontal="center" vertical="center"/>
    </xf>
    <xf numFmtId="0" fontId="17" fillId="0" borderId="3" xfId="4" applyFont="1" applyBorder="1" applyAlignment="1">
      <alignment horizontal="center" vertical="center"/>
    </xf>
    <xf numFmtId="0" fontId="17" fillId="0" borderId="17" xfId="4" applyFont="1" applyBorder="1" applyAlignment="1">
      <alignment horizontal="center" vertical="center"/>
    </xf>
    <xf numFmtId="0" fontId="19" fillId="0" borderId="26" xfId="4" applyFont="1" applyBorder="1" applyAlignment="1">
      <alignment horizontal="center" vertical="center"/>
    </xf>
    <xf numFmtId="0" fontId="19" fillId="0" borderId="27" xfId="4" applyFont="1" applyBorder="1" applyAlignment="1">
      <alignment horizontal="center" vertical="center"/>
    </xf>
    <xf numFmtId="0" fontId="19" fillId="0" borderId="28" xfId="4" applyFont="1" applyBorder="1" applyAlignment="1">
      <alignment horizontal="center" vertical="center"/>
    </xf>
    <xf numFmtId="0" fontId="19" fillId="0" borderId="25" xfId="4" applyFont="1" applyBorder="1" applyAlignment="1">
      <alignment horizontal="center" vertical="center"/>
    </xf>
    <xf numFmtId="0" fontId="5" fillId="0" borderId="41" xfId="4" applyFont="1" applyBorder="1" applyAlignment="1">
      <alignment horizontal="center" vertical="center"/>
    </xf>
  </cellXfs>
  <cellStyles count="6">
    <cellStyle name="一般" xfId="0" builtinId="0"/>
    <cellStyle name="一般_支出" xfId="5"/>
    <cellStyle name="一般_支出明細表" xfId="4"/>
    <cellStyle name="一般_收入" xfId="2"/>
    <cellStyle name="一般_收入明細表" xfId="3"/>
    <cellStyle name="千分位" xfId="1" builtinId="3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HR421/&#27770;&#31639;/110&#27770;&#31639;/110&#23416;&#24180;&#24230;&#27770;&#31639;&#33609;&#26696;_111101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THR421/&#27770;&#31639;/110&#27770;&#31639;/110&#23416;&#24180;&#24230;&#27770;&#31639;&#33609;&#26696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說明書"/>
      <sheetName val="說明書扣除股票投資"/>
      <sheetName val="比較表"/>
      <sheetName val="收入"/>
      <sheetName val="支出"/>
      <sheetName val="資本門"/>
    </sheetNames>
    <sheetDataSet>
      <sheetData sheetId="0"/>
      <sheetData sheetId="1"/>
      <sheetData sheetId="2"/>
      <sheetData sheetId="3"/>
      <sheetData sheetId="4"/>
      <sheetData sheetId="5">
        <row r="4">
          <cell r="B4">
            <v>1516868</v>
          </cell>
        </row>
        <row r="9">
          <cell r="G9">
            <v>562748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說明書"/>
      <sheetName val="說明書扣除股票投資"/>
      <sheetName val="比較表"/>
      <sheetName val="收入"/>
      <sheetName val="支出"/>
      <sheetName val="資本門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4">
          <cell r="B4">
            <v>1652868</v>
          </cell>
        </row>
        <row r="7">
          <cell r="G7">
            <v>130200</v>
          </cell>
        </row>
        <row r="8">
          <cell r="G8">
            <v>144103</v>
          </cell>
        </row>
        <row r="10">
          <cell r="G10">
            <v>395000</v>
          </cell>
        </row>
        <row r="11">
          <cell r="G11">
            <v>99000</v>
          </cell>
        </row>
        <row r="12">
          <cell r="G12">
            <v>200000</v>
          </cell>
        </row>
        <row r="13">
          <cell r="G13">
            <v>480000</v>
          </cell>
        </row>
        <row r="18">
          <cell r="G18">
            <v>27836</v>
          </cell>
        </row>
        <row r="19">
          <cell r="G19">
            <v>314910</v>
          </cell>
        </row>
        <row r="20">
          <cell r="G20">
            <v>150000</v>
          </cell>
        </row>
        <row r="21">
          <cell r="G21">
            <v>180000</v>
          </cell>
        </row>
        <row r="22">
          <cell r="G22">
            <v>13600</v>
          </cell>
        </row>
        <row r="23">
          <cell r="G23">
            <v>293124</v>
          </cell>
        </row>
        <row r="24">
          <cell r="G24">
            <v>24900</v>
          </cell>
        </row>
        <row r="25">
          <cell r="G25">
            <v>586376</v>
          </cell>
        </row>
        <row r="27">
          <cell r="B27">
            <v>62072</v>
          </cell>
        </row>
        <row r="29">
          <cell r="G29">
            <v>1209375</v>
          </cell>
        </row>
        <row r="30">
          <cell r="G30">
            <v>57370</v>
          </cell>
        </row>
      </sheetData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tabSelected="1" zoomScaleNormal="100" workbookViewId="0">
      <selection activeCell="B7" sqref="B7"/>
    </sheetView>
  </sheetViews>
  <sheetFormatPr defaultColWidth="8.75" defaultRowHeight="16.5"/>
  <cols>
    <col min="1" max="1" width="29.5" style="3" customWidth="1"/>
    <col min="2" max="2" width="17.5" style="3" customWidth="1"/>
    <col min="3" max="3" width="17.125" style="3" customWidth="1"/>
    <col min="4" max="4" width="17.5" style="3" bestFit="1" customWidth="1"/>
    <col min="5" max="5" width="15.75" style="3" customWidth="1"/>
    <col min="6" max="7" width="8.75" style="3"/>
    <col min="8" max="8" width="31.625" style="3" bestFit="1" customWidth="1"/>
    <col min="9" max="9" width="26.625" style="3" bestFit="1" customWidth="1"/>
    <col min="10" max="10" width="33.875" style="3" bestFit="1" customWidth="1"/>
    <col min="11" max="11" width="15" style="3" bestFit="1" customWidth="1"/>
    <col min="12" max="16384" width="8.75" style="3"/>
  </cols>
  <sheetData>
    <row r="1" spans="1:11" s="1" customFormat="1" ht="21" customHeight="1">
      <c r="A1" s="202" t="s">
        <v>285</v>
      </c>
      <c r="B1" s="203"/>
      <c r="C1" s="203"/>
      <c r="D1" s="203"/>
      <c r="E1" s="203"/>
    </row>
    <row r="2" spans="1:11" s="1" customFormat="1" ht="21" customHeight="1">
      <c r="A2" s="202" t="s">
        <v>276</v>
      </c>
      <c r="B2" s="202"/>
      <c r="C2" s="202"/>
      <c r="D2" s="202"/>
      <c r="E2" s="202"/>
    </row>
    <row r="3" spans="1:11" s="1" customFormat="1" ht="21" customHeight="1" thickBot="1">
      <c r="A3" s="215" t="s">
        <v>314</v>
      </c>
      <c r="B3" s="215"/>
      <c r="C3" s="215"/>
      <c r="D3" s="215"/>
      <c r="E3" s="215"/>
    </row>
    <row r="4" spans="1:11" s="2" customFormat="1" ht="14.25" customHeight="1">
      <c r="A4" s="210" t="s">
        <v>122</v>
      </c>
      <c r="B4" s="212" t="s">
        <v>21</v>
      </c>
      <c r="C4" s="212" t="s">
        <v>22</v>
      </c>
      <c r="D4" s="204" t="s">
        <v>20</v>
      </c>
      <c r="E4" s="205"/>
    </row>
    <row r="5" spans="1:11" s="2" customFormat="1" ht="14.25" customHeight="1">
      <c r="A5" s="211"/>
      <c r="B5" s="213"/>
      <c r="C5" s="214"/>
      <c r="D5" s="206" t="s">
        <v>100</v>
      </c>
      <c r="E5" s="208" t="s">
        <v>101</v>
      </c>
      <c r="G5" s="3"/>
      <c r="H5" s="3"/>
      <c r="I5" s="3"/>
      <c r="J5" s="3"/>
      <c r="K5" s="3"/>
    </row>
    <row r="6" spans="1:11" ht="14.25" customHeight="1">
      <c r="A6" s="211"/>
      <c r="B6" s="214"/>
      <c r="C6" s="214"/>
      <c r="D6" s="207"/>
      <c r="E6" s="209"/>
    </row>
    <row r="7" spans="1:11" ht="18" customHeight="1">
      <c r="A7" s="10" t="s">
        <v>104</v>
      </c>
      <c r="B7" s="7"/>
      <c r="C7" s="7"/>
      <c r="D7" s="8"/>
      <c r="E7" s="11"/>
      <c r="H7" s="6"/>
      <c r="I7" s="6"/>
      <c r="J7" s="6"/>
    </row>
    <row r="8" spans="1:11" ht="18" customHeight="1">
      <c r="A8" s="10" t="s">
        <v>0</v>
      </c>
      <c r="B8" s="56">
        <f>SUM(B9:B12)</f>
        <v>1676902436</v>
      </c>
      <c r="C8" s="56">
        <f>SUM(C9:C12)</f>
        <v>1735549211</v>
      </c>
      <c r="D8" s="7">
        <f>B8-C8</f>
        <v>-58646775</v>
      </c>
      <c r="E8" s="12">
        <f t="shared" ref="E8:E17" si="0">D8/C8*100</f>
        <v>-3.3791479163076295</v>
      </c>
      <c r="H8" s="6"/>
      <c r="I8" s="6"/>
      <c r="J8" s="6"/>
    </row>
    <row r="9" spans="1:11" ht="18" customHeight="1">
      <c r="A9" s="10" t="s">
        <v>1</v>
      </c>
      <c r="B9" s="56">
        <v>174691</v>
      </c>
      <c r="C9" s="56">
        <v>132150</v>
      </c>
      <c r="D9" s="7">
        <f t="shared" ref="D9:D44" si="1">B9-C9</f>
        <v>42541</v>
      </c>
      <c r="E9" s="12">
        <f t="shared" si="0"/>
        <v>32.191449110858869</v>
      </c>
      <c r="H9" s="6"/>
      <c r="I9" s="6"/>
      <c r="J9" s="6"/>
    </row>
    <row r="10" spans="1:11" ht="18" customHeight="1">
      <c r="A10" s="10" t="s">
        <v>2</v>
      </c>
      <c r="B10" s="56">
        <v>1670668116</v>
      </c>
      <c r="C10" s="56">
        <v>1714217521</v>
      </c>
      <c r="D10" s="7">
        <f t="shared" si="1"/>
        <v>-43549405</v>
      </c>
      <c r="E10" s="12">
        <f t="shared" si="0"/>
        <v>-2.5404830172658115</v>
      </c>
      <c r="H10" s="6"/>
      <c r="I10" s="6"/>
      <c r="J10" s="6"/>
    </row>
    <row r="11" spans="1:11" ht="18" customHeight="1">
      <c r="A11" s="10" t="s">
        <v>102</v>
      </c>
      <c r="B11" s="56">
        <v>6029629</v>
      </c>
      <c r="C11" s="56">
        <v>6073173</v>
      </c>
      <c r="D11" s="7">
        <f t="shared" si="1"/>
        <v>-43544</v>
      </c>
      <c r="E11" s="12">
        <f t="shared" si="0"/>
        <v>-0.71698929044175097</v>
      </c>
      <c r="H11" s="6"/>
      <c r="I11" s="6"/>
      <c r="J11" s="6"/>
    </row>
    <row r="12" spans="1:11" ht="18" customHeight="1">
      <c r="A12" s="10" t="s">
        <v>3</v>
      </c>
      <c r="B12" s="56">
        <v>30000</v>
      </c>
      <c r="C12" s="56">
        <v>15126367</v>
      </c>
      <c r="D12" s="7">
        <f t="shared" si="1"/>
        <v>-15096367</v>
      </c>
      <c r="E12" s="12">
        <f t="shared" si="0"/>
        <v>-99.80167081758627</v>
      </c>
    </row>
    <row r="13" spans="1:11" ht="18" customHeight="1">
      <c r="A13" s="10" t="s">
        <v>4</v>
      </c>
      <c r="B13" s="56">
        <f>B14+B16+B15</f>
        <v>388231461</v>
      </c>
      <c r="C13" s="56">
        <f>C14+C16+C15</f>
        <v>369660700</v>
      </c>
      <c r="D13" s="7">
        <f t="shared" si="1"/>
        <v>18570761</v>
      </c>
      <c r="E13" s="12">
        <f t="shared" si="0"/>
        <v>5.0237314921494223</v>
      </c>
      <c r="H13" s="6"/>
      <c r="I13" s="6"/>
      <c r="J13" s="6"/>
    </row>
    <row r="14" spans="1:11" ht="18" customHeight="1">
      <c r="A14" s="10" t="s">
        <v>303</v>
      </c>
      <c r="B14" s="56">
        <v>372595648</v>
      </c>
      <c r="C14" s="56">
        <v>355943956</v>
      </c>
      <c r="D14" s="7">
        <f t="shared" si="1"/>
        <v>16651692</v>
      </c>
      <c r="E14" s="12">
        <f t="shared" si="0"/>
        <v>4.6781780444110144</v>
      </c>
      <c r="H14" s="6"/>
      <c r="I14" s="6"/>
      <c r="J14" s="6"/>
    </row>
    <row r="15" spans="1:11" ht="18" customHeight="1">
      <c r="A15" s="10" t="s">
        <v>318</v>
      </c>
      <c r="B15" s="56">
        <v>1919069</v>
      </c>
      <c r="C15" s="56">
        <v>0</v>
      </c>
      <c r="D15" s="7">
        <f t="shared" si="1"/>
        <v>1919069</v>
      </c>
      <c r="E15" s="12" t="e">
        <f t="shared" si="0"/>
        <v>#DIV/0!</v>
      </c>
      <c r="H15" s="6"/>
      <c r="I15" s="6"/>
      <c r="J15" s="6"/>
    </row>
    <row r="16" spans="1:11" ht="18" customHeight="1">
      <c r="A16" s="10" t="s">
        <v>5</v>
      </c>
      <c r="B16" s="56">
        <v>13716744</v>
      </c>
      <c r="C16" s="56">
        <v>13716744</v>
      </c>
      <c r="D16" s="7">
        <f t="shared" si="1"/>
        <v>0</v>
      </c>
      <c r="E16" s="12">
        <f t="shared" si="0"/>
        <v>0</v>
      </c>
      <c r="H16" s="6"/>
      <c r="I16" s="6"/>
      <c r="J16" s="6"/>
    </row>
    <row r="17" spans="1:10" ht="18" customHeight="1">
      <c r="A17" s="10" t="s">
        <v>6</v>
      </c>
      <c r="B17" s="56">
        <f>SUM(B18:B22)</f>
        <v>336500982</v>
      </c>
      <c r="C17" s="56">
        <f>SUM(C18:C22)</f>
        <v>337624813</v>
      </c>
      <c r="D17" s="7">
        <f t="shared" si="1"/>
        <v>-1123831</v>
      </c>
      <c r="E17" s="12">
        <f t="shared" si="0"/>
        <v>-0.33286386448142957</v>
      </c>
    </row>
    <row r="18" spans="1:10" ht="20.100000000000001" customHeight="1">
      <c r="A18" s="10" t="s">
        <v>103</v>
      </c>
      <c r="B18" s="56">
        <v>199373833</v>
      </c>
      <c r="C18" s="56">
        <v>197856965</v>
      </c>
      <c r="D18" s="7">
        <f t="shared" si="1"/>
        <v>1516868</v>
      </c>
      <c r="E18" s="12">
        <f t="shared" ref="E18:E44" si="2">D18/C18*100</f>
        <v>0.76664877579619195</v>
      </c>
      <c r="H18" s="6"/>
      <c r="I18" s="6"/>
      <c r="J18" s="6"/>
    </row>
    <row r="19" spans="1:10" ht="20.100000000000001" customHeight="1">
      <c r="A19" s="10" t="s">
        <v>7</v>
      </c>
      <c r="B19" s="56">
        <v>114634438</v>
      </c>
      <c r="C19" s="56">
        <v>117644731</v>
      </c>
      <c r="D19" s="7">
        <f t="shared" si="1"/>
        <v>-3010293</v>
      </c>
      <c r="E19" s="12">
        <f t="shared" si="2"/>
        <v>-2.5587996796898622</v>
      </c>
      <c r="H19" s="6"/>
      <c r="I19" s="6"/>
      <c r="J19" s="6"/>
    </row>
    <row r="20" spans="1:10" ht="20.100000000000001" customHeight="1">
      <c r="A20" s="10" t="s">
        <v>8</v>
      </c>
      <c r="B20" s="56">
        <v>2642900</v>
      </c>
      <c r="C20" s="56">
        <v>2580828</v>
      </c>
      <c r="D20" s="7">
        <f t="shared" si="1"/>
        <v>62072</v>
      </c>
      <c r="E20" s="12">
        <f t="shared" si="2"/>
        <v>2.4051195972765331</v>
      </c>
      <c r="H20" s="6"/>
      <c r="I20" s="6"/>
      <c r="J20" s="6"/>
    </row>
    <row r="21" spans="1:10" ht="20.100000000000001" customHeight="1">
      <c r="A21" s="10" t="s">
        <v>9</v>
      </c>
      <c r="B21" s="56">
        <v>19849811</v>
      </c>
      <c r="C21" s="56">
        <v>19542289</v>
      </c>
      <c r="D21" s="7">
        <f t="shared" si="1"/>
        <v>307522</v>
      </c>
      <c r="E21" s="12">
        <f t="shared" si="2"/>
        <v>1.5736232331841986</v>
      </c>
      <c r="H21" s="6"/>
      <c r="I21" s="6"/>
      <c r="J21" s="6"/>
    </row>
    <row r="22" spans="1:10" ht="20.100000000000001" customHeight="1">
      <c r="A22" s="10" t="s">
        <v>306</v>
      </c>
      <c r="B22" s="56">
        <v>0</v>
      </c>
      <c r="C22" s="56">
        <v>0</v>
      </c>
      <c r="D22" s="7">
        <f t="shared" si="1"/>
        <v>0</v>
      </c>
      <c r="E22" s="12" t="e">
        <f t="shared" si="2"/>
        <v>#DIV/0!</v>
      </c>
      <c r="H22" s="6"/>
      <c r="I22" s="6"/>
    </row>
    <row r="23" spans="1:10" ht="20.100000000000001" customHeight="1">
      <c r="A23" s="10" t="s">
        <v>307</v>
      </c>
      <c r="B23" s="56">
        <v>89400</v>
      </c>
      <c r="C23" s="56">
        <v>89400</v>
      </c>
      <c r="D23" s="7">
        <f t="shared" ref="D23" si="3">B23-C23</f>
        <v>0</v>
      </c>
      <c r="E23" s="12">
        <f t="shared" si="2"/>
        <v>0</v>
      </c>
      <c r="H23" s="6"/>
      <c r="I23" s="6"/>
    </row>
    <row r="24" spans="1:10" ht="20.100000000000001" customHeight="1">
      <c r="A24" s="10" t="s">
        <v>23</v>
      </c>
      <c r="B24" s="56">
        <f>SUM(B25:B26)</f>
        <v>116345669</v>
      </c>
      <c r="C24" s="56">
        <f>SUM(C25:C26)</f>
        <v>116345669</v>
      </c>
      <c r="D24" s="7">
        <f t="shared" si="1"/>
        <v>0</v>
      </c>
      <c r="E24" s="12">
        <f t="shared" si="2"/>
        <v>0</v>
      </c>
      <c r="H24" s="6"/>
      <c r="I24" s="6"/>
      <c r="J24" s="6"/>
    </row>
    <row r="25" spans="1:10" ht="20.100000000000001" customHeight="1">
      <c r="A25" s="10" t="s">
        <v>10</v>
      </c>
      <c r="B25" s="56">
        <v>325000</v>
      </c>
      <c r="C25" s="56">
        <v>325000</v>
      </c>
      <c r="D25" s="7">
        <f t="shared" si="1"/>
        <v>0</v>
      </c>
      <c r="E25" s="12">
        <f t="shared" si="2"/>
        <v>0</v>
      </c>
      <c r="H25" s="6"/>
      <c r="I25" s="6"/>
      <c r="J25" s="6"/>
    </row>
    <row r="26" spans="1:10" ht="20.100000000000001" customHeight="1">
      <c r="A26" s="10" t="s">
        <v>25</v>
      </c>
      <c r="B26" s="56">
        <v>116020669</v>
      </c>
      <c r="C26" s="56">
        <v>116020669</v>
      </c>
      <c r="D26" s="7">
        <f t="shared" si="1"/>
        <v>0</v>
      </c>
      <c r="E26" s="12">
        <f t="shared" si="2"/>
        <v>0</v>
      </c>
    </row>
    <row r="27" spans="1:10" ht="20.100000000000001" customHeight="1">
      <c r="A27" s="10" t="s">
        <v>105</v>
      </c>
      <c r="B27" s="56">
        <f>B8+B13+B17+B24+B23</f>
        <v>2518069948</v>
      </c>
      <c r="C27" s="56">
        <f>C8+C13+C17+C24+C23</f>
        <v>2559269793</v>
      </c>
      <c r="D27" s="56">
        <f>D8+D13+D17+D24+D23</f>
        <v>-41199845</v>
      </c>
      <c r="E27" s="12">
        <f t="shared" si="2"/>
        <v>-1.609828128034331</v>
      </c>
      <c r="H27" s="6"/>
      <c r="I27" s="6"/>
    </row>
    <row r="28" spans="1:10" ht="20.100000000000001" customHeight="1">
      <c r="A28" s="10" t="s">
        <v>24</v>
      </c>
      <c r="B28" s="56">
        <f>B29+B33</f>
        <v>106982119</v>
      </c>
      <c r="C28" s="56">
        <f>C29+C33</f>
        <v>109472571</v>
      </c>
      <c r="D28" s="7">
        <f t="shared" si="1"/>
        <v>-2490452</v>
      </c>
      <c r="E28" s="12">
        <f t="shared" si="2"/>
        <v>-2.274955248835802</v>
      </c>
      <c r="H28" s="6"/>
      <c r="I28" s="6"/>
      <c r="J28" s="6"/>
    </row>
    <row r="29" spans="1:10" ht="20.100000000000001" customHeight="1">
      <c r="A29" s="10" t="s">
        <v>11</v>
      </c>
      <c r="B29" s="56">
        <f>SUM(B30:B32)</f>
        <v>65799252</v>
      </c>
      <c r="C29" s="56">
        <f>SUM(C30:C32)</f>
        <v>67217082</v>
      </c>
      <c r="D29" s="7">
        <f t="shared" si="1"/>
        <v>-1417830</v>
      </c>
      <c r="E29" s="12">
        <f t="shared" si="2"/>
        <v>-2.1093298873045399</v>
      </c>
      <c r="H29" s="6"/>
      <c r="I29" s="6"/>
      <c r="J29" s="6"/>
    </row>
    <row r="30" spans="1:10" ht="20.100000000000001" customHeight="1">
      <c r="A30" s="10" t="s">
        <v>12</v>
      </c>
      <c r="B30" s="56">
        <v>5606968</v>
      </c>
      <c r="C30" s="56">
        <v>9969559</v>
      </c>
      <c r="D30" s="7">
        <f t="shared" si="1"/>
        <v>-4362591</v>
      </c>
      <c r="E30" s="12">
        <f t="shared" si="2"/>
        <v>-43.759117128450711</v>
      </c>
      <c r="H30" s="6"/>
      <c r="I30" s="6"/>
      <c r="J30" s="6"/>
    </row>
    <row r="31" spans="1:10" ht="20.100000000000001" customHeight="1">
      <c r="A31" s="10" t="s">
        <v>13</v>
      </c>
      <c r="B31" s="150">
        <v>26105923</v>
      </c>
      <c r="C31" s="150">
        <v>23130488</v>
      </c>
      <c r="D31" s="7">
        <f t="shared" si="1"/>
        <v>2975435</v>
      </c>
      <c r="E31" s="12">
        <f t="shared" si="2"/>
        <v>12.863693148194709</v>
      </c>
    </row>
    <row r="32" spans="1:10" ht="20.100000000000001" customHeight="1">
      <c r="A32" s="10" t="s">
        <v>14</v>
      </c>
      <c r="B32" s="56">
        <v>34086361</v>
      </c>
      <c r="C32" s="56">
        <v>34117035</v>
      </c>
      <c r="D32" s="7">
        <f t="shared" si="1"/>
        <v>-30674</v>
      </c>
      <c r="E32" s="12">
        <f t="shared" si="2"/>
        <v>-8.9908164645608857E-2</v>
      </c>
    </row>
    <row r="33" spans="1:10" ht="20.100000000000001" customHeight="1">
      <c r="A33" s="10" t="s">
        <v>26</v>
      </c>
      <c r="B33" s="56">
        <f>B34+B35</f>
        <v>41182867</v>
      </c>
      <c r="C33" s="56">
        <f>C34+C35</f>
        <v>42255489</v>
      </c>
      <c r="D33" s="7">
        <f t="shared" si="1"/>
        <v>-1072622</v>
      </c>
      <c r="E33" s="12">
        <f t="shared" si="2"/>
        <v>-2.5384205114748521</v>
      </c>
    </row>
    <row r="34" spans="1:10" ht="20.100000000000001" customHeight="1">
      <c r="A34" s="10" t="s">
        <v>15</v>
      </c>
      <c r="B34" s="56">
        <v>2192977</v>
      </c>
      <c r="C34" s="56">
        <v>1595041</v>
      </c>
      <c r="D34" s="7">
        <f t="shared" si="1"/>
        <v>597936</v>
      </c>
      <c r="E34" s="12">
        <f t="shared" si="2"/>
        <v>37.487186849742422</v>
      </c>
      <c r="H34" s="6"/>
      <c r="I34" s="6"/>
      <c r="J34" s="6"/>
    </row>
    <row r="35" spans="1:10" ht="19.5" customHeight="1">
      <c r="A35" s="10" t="s">
        <v>106</v>
      </c>
      <c r="B35" s="56">
        <v>38989890</v>
      </c>
      <c r="C35" s="56">
        <v>40660448</v>
      </c>
      <c r="D35" s="7">
        <f t="shared" si="1"/>
        <v>-1670558</v>
      </c>
      <c r="E35" s="12">
        <f t="shared" si="2"/>
        <v>-4.1085577807701483</v>
      </c>
      <c r="H35" s="6"/>
      <c r="I35" s="6"/>
      <c r="J35" s="6"/>
    </row>
    <row r="36" spans="1:10" ht="19.5" customHeight="1">
      <c r="A36" s="10" t="s">
        <v>114</v>
      </c>
      <c r="B36" s="56">
        <f>B37+B40+B42</f>
        <v>2411087829</v>
      </c>
      <c r="C36" s="56">
        <f>C37+C40+C42</f>
        <v>2449797222</v>
      </c>
      <c r="D36" s="7">
        <f t="shared" si="1"/>
        <v>-38709393</v>
      </c>
      <c r="E36" s="12">
        <f t="shared" si="2"/>
        <v>-1.5801060043817781</v>
      </c>
      <c r="H36" s="6"/>
      <c r="I36" s="6"/>
      <c r="J36" s="6"/>
    </row>
    <row r="37" spans="1:10" ht="19.5" customHeight="1">
      <c r="A37" s="10" t="s">
        <v>112</v>
      </c>
      <c r="B37" s="56">
        <f>B38+B39</f>
        <v>2256774322</v>
      </c>
      <c r="C37" s="56">
        <f>C38+C39</f>
        <v>2289926062</v>
      </c>
      <c r="D37" s="7">
        <f t="shared" si="1"/>
        <v>-33151740</v>
      </c>
      <c r="E37" s="12">
        <f t="shared" si="2"/>
        <v>-1.447720978861893</v>
      </c>
      <c r="H37" s="6"/>
      <c r="I37" s="6"/>
      <c r="J37" s="6"/>
    </row>
    <row r="38" spans="1:10" ht="19.5" customHeight="1">
      <c r="A38" s="10" t="s">
        <v>16</v>
      </c>
      <c r="B38" s="56">
        <v>13716744</v>
      </c>
      <c r="C38" s="56">
        <v>13716744</v>
      </c>
      <c r="D38" s="7">
        <f t="shared" si="1"/>
        <v>0</v>
      </c>
      <c r="E38" s="12">
        <f t="shared" si="2"/>
        <v>0</v>
      </c>
    </row>
    <row r="39" spans="1:10" ht="19.5" customHeight="1">
      <c r="A39" s="10" t="s">
        <v>17</v>
      </c>
      <c r="B39" s="56">
        <v>2243057578</v>
      </c>
      <c r="C39" s="56">
        <v>2276209318</v>
      </c>
      <c r="D39" s="7">
        <f t="shared" si="1"/>
        <v>-33151740</v>
      </c>
      <c r="E39" s="12">
        <f t="shared" si="2"/>
        <v>-1.45644514051673</v>
      </c>
      <c r="H39" s="6"/>
      <c r="I39" s="6"/>
    </row>
    <row r="40" spans="1:10" ht="18" customHeight="1">
      <c r="A40" s="10" t="s">
        <v>18</v>
      </c>
      <c r="B40" s="56">
        <f>B41</f>
        <v>216466022</v>
      </c>
      <c r="C40" s="56">
        <f>C41</f>
        <v>174580056</v>
      </c>
      <c r="D40" s="7">
        <f t="shared" si="1"/>
        <v>41885966</v>
      </c>
      <c r="E40" s="12">
        <f t="shared" si="2"/>
        <v>23.992411825094155</v>
      </c>
      <c r="H40" s="6"/>
      <c r="I40" s="6"/>
      <c r="J40" s="6"/>
    </row>
    <row r="41" spans="1:10" ht="18" customHeight="1">
      <c r="A41" s="10" t="s">
        <v>19</v>
      </c>
      <c r="B41" s="56">
        <f>207731796+8734226</f>
        <v>216466022</v>
      </c>
      <c r="C41" s="56">
        <v>174580056</v>
      </c>
      <c r="D41" s="7">
        <f t="shared" si="1"/>
        <v>41885966</v>
      </c>
      <c r="E41" s="12">
        <f t="shared" si="2"/>
        <v>23.992411825094155</v>
      </c>
      <c r="H41" s="6"/>
      <c r="I41" s="6"/>
      <c r="J41" s="6"/>
    </row>
    <row r="42" spans="1:10" ht="18" customHeight="1">
      <c r="A42" s="13" t="s">
        <v>113</v>
      </c>
      <c r="B42" s="56">
        <f>B43</f>
        <v>-62152515</v>
      </c>
      <c r="C42" s="56">
        <f>C43</f>
        <v>-14708896</v>
      </c>
      <c r="D42" s="7">
        <f t="shared" si="1"/>
        <v>-47443619</v>
      </c>
      <c r="E42" s="12">
        <f t="shared" si="2"/>
        <v>322.55050956917501</v>
      </c>
      <c r="H42" s="6"/>
      <c r="I42" s="6"/>
      <c r="J42" s="6"/>
    </row>
    <row r="43" spans="1:10" ht="18" customHeight="1">
      <c r="A43" s="13" t="s">
        <v>115</v>
      </c>
      <c r="B43" s="56">
        <v>-62152515</v>
      </c>
      <c r="C43" s="56">
        <v>-14708896</v>
      </c>
      <c r="D43" s="7">
        <f t="shared" si="1"/>
        <v>-47443619</v>
      </c>
      <c r="E43" s="12">
        <f t="shared" si="2"/>
        <v>322.55050956917501</v>
      </c>
      <c r="H43" s="6"/>
      <c r="I43" s="6"/>
      <c r="J43" s="6"/>
    </row>
    <row r="44" spans="1:10" ht="18" customHeight="1" thickBot="1">
      <c r="A44" s="14" t="s">
        <v>107</v>
      </c>
      <c r="B44" s="151">
        <f>B28+B36</f>
        <v>2518069948</v>
      </c>
      <c r="C44" s="151">
        <f>C28+C36</f>
        <v>2559269793</v>
      </c>
      <c r="D44" s="15">
        <f t="shared" si="1"/>
        <v>-41199845</v>
      </c>
      <c r="E44" s="12">
        <f t="shared" si="2"/>
        <v>-1.609828128034331</v>
      </c>
    </row>
    <row r="46" spans="1:10">
      <c r="H46" s="6"/>
      <c r="I46" s="6"/>
      <c r="J46" s="6"/>
    </row>
    <row r="47" spans="1:10">
      <c r="H47" s="6"/>
      <c r="I47" s="6"/>
      <c r="J47" s="6"/>
    </row>
    <row r="48" spans="1:10">
      <c r="H48" s="6"/>
      <c r="I48" s="6"/>
      <c r="J48" s="6"/>
    </row>
    <row r="50" spans="8:10">
      <c r="H50" s="6"/>
      <c r="I50" s="6"/>
      <c r="J50" s="6"/>
    </row>
    <row r="51" spans="8:10">
      <c r="H51" s="6"/>
      <c r="I51" s="6"/>
      <c r="J51" s="6"/>
    </row>
    <row r="52" spans="8:10">
      <c r="H52" s="6"/>
      <c r="I52" s="6"/>
      <c r="J52" s="6"/>
    </row>
    <row r="53" spans="8:10">
      <c r="H53" s="6"/>
      <c r="I53" s="6"/>
      <c r="J53" s="6"/>
    </row>
    <row r="54" spans="8:10">
      <c r="H54" s="6"/>
      <c r="I54" s="6"/>
      <c r="J54" s="6"/>
    </row>
  </sheetData>
  <sheetProtection algorithmName="SHA-512" hashValue="7oMLPDcofDH84ZFK3t5apdhQvIdYCjHzph+6beT72XUOn581BWYfaOAH4xCPhuFoBeH/SPraMLv2I6P1QHKjSg==" saltValue="gC5/Fq4Ii29Y3Cdid8E6KA==" spinCount="100000" sheet="1" objects="1" scenarios="1"/>
  <mergeCells count="9">
    <mergeCell ref="A1:E1"/>
    <mergeCell ref="D4:E4"/>
    <mergeCell ref="D5:D6"/>
    <mergeCell ref="E5:E6"/>
    <mergeCell ref="A4:A6"/>
    <mergeCell ref="B4:B6"/>
    <mergeCell ref="C4:C6"/>
    <mergeCell ref="A2:E2"/>
    <mergeCell ref="A3:E3"/>
  </mergeCells>
  <phoneticPr fontId="1" type="noConversion"/>
  <printOptions horizontalCentered="1" verticalCentered="1"/>
  <pageMargins left="0.19685039370078741" right="0.19685039370078741" top="0.31496062992125984" bottom="0.39370078740157483" header="0.31496062992125984" footer="0.19685039370078741"/>
  <pageSetup paperSize="9" orientation="portrait" r:id="rId1"/>
  <headerFooter>
    <oddHeader>&amp;R
&amp;"標楷體,標準"全&amp;N頁第&amp;P頁
單位：新臺幣元</oddHeader>
    <oddFooter>&amp;C
～  　    ～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D22" sqref="D22"/>
    </sheetView>
  </sheetViews>
  <sheetFormatPr defaultColWidth="8.75" defaultRowHeight="16.5"/>
  <cols>
    <col min="1" max="1" width="15.5" style="3" bestFit="1" customWidth="1"/>
    <col min="2" max="2" width="21.125" style="3" customWidth="1"/>
    <col min="3" max="4" width="15.875" style="3" customWidth="1"/>
    <col min="5" max="5" width="14.75" style="3" customWidth="1"/>
    <col min="6" max="6" width="16.125" style="3" customWidth="1"/>
    <col min="7" max="7" width="8.75" style="3"/>
    <col min="8" max="8" width="13.875" style="3" bestFit="1" customWidth="1"/>
    <col min="9" max="9" width="23.75" style="3" customWidth="1"/>
    <col min="10" max="10" width="38.5" style="3" customWidth="1"/>
    <col min="11" max="16384" width="8.75" style="3"/>
  </cols>
  <sheetData>
    <row r="1" spans="1:10" ht="22.5" customHeight="1">
      <c r="A1" s="202" t="s">
        <v>186</v>
      </c>
      <c r="B1" s="202"/>
      <c r="C1" s="202"/>
      <c r="D1" s="202"/>
      <c r="E1" s="202"/>
      <c r="F1" s="202"/>
      <c r="I1" s="2"/>
      <c r="J1" s="2"/>
    </row>
    <row r="2" spans="1:10" ht="22.5" customHeight="1">
      <c r="A2" s="202" t="s">
        <v>277</v>
      </c>
      <c r="B2" s="202"/>
      <c r="C2" s="202"/>
      <c r="D2" s="202"/>
      <c r="E2" s="202"/>
      <c r="F2" s="202"/>
      <c r="J2" s="6"/>
    </row>
    <row r="3" spans="1:10" ht="22.5" customHeight="1" thickBot="1">
      <c r="A3" s="215" t="s">
        <v>315</v>
      </c>
      <c r="B3" s="215"/>
      <c r="C3" s="215"/>
      <c r="D3" s="215"/>
      <c r="E3" s="215"/>
      <c r="F3" s="215"/>
      <c r="J3" s="6"/>
    </row>
    <row r="4" spans="1:10" ht="30" customHeight="1">
      <c r="A4" s="210" t="s">
        <v>27</v>
      </c>
      <c r="B4" s="219" t="s">
        <v>42</v>
      </c>
      <c r="C4" s="221" t="s">
        <v>123</v>
      </c>
      <c r="D4" s="223" t="s">
        <v>124</v>
      </c>
      <c r="E4" s="216" t="s">
        <v>43</v>
      </c>
      <c r="F4" s="217"/>
      <c r="J4" s="6"/>
    </row>
    <row r="5" spans="1:10" ht="31.5" customHeight="1">
      <c r="A5" s="218"/>
      <c r="B5" s="220"/>
      <c r="C5" s="222"/>
      <c r="D5" s="224"/>
      <c r="E5" s="17" t="s">
        <v>44</v>
      </c>
      <c r="F5" s="48" t="s">
        <v>45</v>
      </c>
      <c r="G5" s="18"/>
      <c r="H5" s="18"/>
      <c r="J5" s="6"/>
    </row>
    <row r="6" spans="1:10" ht="30" customHeight="1">
      <c r="A6" s="163">
        <v>199855188</v>
      </c>
      <c r="B6" s="4" t="s">
        <v>28</v>
      </c>
      <c r="C6" s="9">
        <f>SUM(C7:C12)</f>
        <v>143283962</v>
      </c>
      <c r="D6" s="9">
        <f>SUM(D7:D12)</f>
        <v>167550655</v>
      </c>
      <c r="E6" s="7">
        <f>D6-C6</f>
        <v>24266693</v>
      </c>
      <c r="F6" s="12">
        <f>E6/C6*100</f>
        <v>16.936084584260726</v>
      </c>
      <c r="J6" s="6"/>
    </row>
    <row r="7" spans="1:10" ht="30" customHeight="1">
      <c r="A7" s="163">
        <v>49999508</v>
      </c>
      <c r="B7" s="4" t="s">
        <v>29</v>
      </c>
      <c r="C7" s="9">
        <v>43816516</v>
      </c>
      <c r="D7" s="9">
        <v>41401930</v>
      </c>
      <c r="E7" s="7">
        <f t="shared" ref="E7:E26" si="0">D7-C7</f>
        <v>-2414586</v>
      </c>
      <c r="F7" s="12">
        <f t="shared" ref="F7:F26" si="1">E7/C7*100</f>
        <v>-5.5106754722351727</v>
      </c>
      <c r="J7" s="6"/>
    </row>
    <row r="8" spans="1:10" ht="30" customHeight="1">
      <c r="A8" s="163">
        <v>38317139</v>
      </c>
      <c r="B8" s="4" t="s">
        <v>125</v>
      </c>
      <c r="C8" s="9">
        <v>45000000</v>
      </c>
      <c r="D8" s="9">
        <v>31074675</v>
      </c>
      <c r="E8" s="7">
        <f t="shared" si="0"/>
        <v>-13925325</v>
      </c>
      <c r="F8" s="12">
        <f t="shared" si="1"/>
        <v>-30.945166666666669</v>
      </c>
      <c r="J8" s="6"/>
    </row>
    <row r="9" spans="1:10" ht="30" customHeight="1">
      <c r="A9" s="163">
        <v>7508311</v>
      </c>
      <c r="B9" s="4" t="s">
        <v>30</v>
      </c>
      <c r="C9" s="9">
        <v>7878192</v>
      </c>
      <c r="D9" s="9">
        <v>6864034</v>
      </c>
      <c r="E9" s="7">
        <f t="shared" si="0"/>
        <v>-1014158</v>
      </c>
      <c r="F9" s="12">
        <f t="shared" si="1"/>
        <v>-12.872978977917777</v>
      </c>
      <c r="J9" s="6"/>
    </row>
    <row r="10" spans="1:10" ht="30" customHeight="1">
      <c r="A10" s="163">
        <v>19533470</v>
      </c>
      <c r="B10" s="4" t="s">
        <v>31</v>
      </c>
      <c r="C10" s="9">
        <v>12874602</v>
      </c>
      <c r="D10" s="9">
        <v>11818628</v>
      </c>
      <c r="E10" s="7">
        <f t="shared" si="0"/>
        <v>-1055974</v>
      </c>
      <c r="F10" s="12">
        <f t="shared" si="1"/>
        <v>-8.2019933509400911</v>
      </c>
      <c r="J10" s="6"/>
    </row>
    <row r="11" spans="1:10" ht="30" customHeight="1">
      <c r="A11" s="163">
        <v>69114207</v>
      </c>
      <c r="B11" s="4" t="s">
        <v>32</v>
      </c>
      <c r="C11" s="9">
        <v>17858062</v>
      </c>
      <c r="D11" s="9">
        <v>63234752</v>
      </c>
      <c r="E11" s="7">
        <f t="shared" si="0"/>
        <v>45376690</v>
      </c>
      <c r="F11" s="12">
        <f t="shared" si="1"/>
        <v>254.09638515086351</v>
      </c>
      <c r="J11" s="6"/>
    </row>
    <row r="12" spans="1:10" ht="30" customHeight="1">
      <c r="A12" s="163">
        <v>15382553</v>
      </c>
      <c r="B12" s="4" t="s">
        <v>33</v>
      </c>
      <c r="C12" s="9">
        <v>15856590</v>
      </c>
      <c r="D12" s="9">
        <v>13156636</v>
      </c>
      <c r="E12" s="7">
        <f t="shared" si="0"/>
        <v>-2699954</v>
      </c>
      <c r="F12" s="12">
        <f t="shared" si="1"/>
        <v>-17.027330592517053</v>
      </c>
    </row>
    <row r="13" spans="1:10" ht="30" customHeight="1">
      <c r="A13" s="163">
        <v>172591856</v>
      </c>
      <c r="B13" s="4" t="s">
        <v>34</v>
      </c>
      <c r="C13" s="9">
        <f>SUM(C14:C21)</f>
        <v>178728676</v>
      </c>
      <c r="D13" s="9">
        <f>SUM(D14:D21)</f>
        <v>158816429</v>
      </c>
      <c r="E13" s="7">
        <f t="shared" si="0"/>
        <v>-19912247</v>
      </c>
      <c r="F13" s="12">
        <f t="shared" si="1"/>
        <v>-11.141047673849494</v>
      </c>
    </row>
    <row r="14" spans="1:10" ht="30" customHeight="1">
      <c r="A14" s="163">
        <v>1988902</v>
      </c>
      <c r="B14" s="4" t="s">
        <v>35</v>
      </c>
      <c r="C14" s="9">
        <v>2371988</v>
      </c>
      <c r="D14" s="9">
        <v>1657661</v>
      </c>
      <c r="E14" s="7">
        <f t="shared" si="0"/>
        <v>-714327</v>
      </c>
      <c r="F14" s="12">
        <f t="shared" si="1"/>
        <v>-30.115118626232512</v>
      </c>
      <c r="J14" s="6"/>
    </row>
    <row r="15" spans="1:10" ht="30" customHeight="1">
      <c r="A15" s="163">
        <v>23199822</v>
      </c>
      <c r="B15" s="4" t="s">
        <v>36</v>
      </c>
      <c r="C15" s="9">
        <v>20685874</v>
      </c>
      <c r="D15" s="9">
        <v>20151650</v>
      </c>
      <c r="E15" s="7">
        <f t="shared" si="0"/>
        <v>-534224</v>
      </c>
      <c r="F15" s="12">
        <f t="shared" si="1"/>
        <v>-2.5825546457452075</v>
      </c>
      <c r="J15" s="6"/>
    </row>
    <row r="16" spans="1:10" ht="30" customHeight="1">
      <c r="A16" s="163">
        <v>74769344</v>
      </c>
      <c r="B16" s="20" t="s">
        <v>37</v>
      </c>
      <c r="C16" s="9">
        <v>71547741</v>
      </c>
      <c r="D16" s="9">
        <v>63893764</v>
      </c>
      <c r="E16" s="7">
        <f t="shared" si="0"/>
        <v>-7653977</v>
      </c>
      <c r="F16" s="12">
        <f t="shared" si="1"/>
        <v>-10.697720002089234</v>
      </c>
      <c r="J16" s="6"/>
    </row>
    <row r="17" spans="1:10" ht="30" customHeight="1">
      <c r="A17" s="163">
        <v>1011000</v>
      </c>
      <c r="B17" s="4" t="s">
        <v>38</v>
      </c>
      <c r="C17" s="9">
        <v>1550000</v>
      </c>
      <c r="D17" s="19">
        <v>1188000</v>
      </c>
      <c r="E17" s="7">
        <f t="shared" si="0"/>
        <v>-362000</v>
      </c>
      <c r="F17" s="12">
        <f t="shared" si="1"/>
        <v>-23.35483870967742</v>
      </c>
      <c r="J17" s="6"/>
    </row>
    <row r="18" spans="1:10" ht="30" customHeight="1">
      <c r="A18" s="163">
        <v>40539873</v>
      </c>
      <c r="B18" s="4" t="s">
        <v>39</v>
      </c>
      <c r="C18" s="9">
        <v>46496442</v>
      </c>
      <c r="D18" s="9">
        <v>37381973</v>
      </c>
      <c r="E18" s="7">
        <f t="shared" si="0"/>
        <v>-9114469</v>
      </c>
      <c r="F18" s="12">
        <f t="shared" si="1"/>
        <v>-19.60250851022106</v>
      </c>
      <c r="J18" s="6"/>
    </row>
    <row r="19" spans="1:10" ht="30" customHeight="1">
      <c r="A19" s="167">
        <v>5270302</v>
      </c>
      <c r="B19" s="4" t="s">
        <v>40</v>
      </c>
      <c r="C19" s="134">
        <v>5024131</v>
      </c>
      <c r="D19" s="9">
        <v>4690456</v>
      </c>
      <c r="E19" s="7">
        <f t="shared" si="0"/>
        <v>-333675</v>
      </c>
      <c r="F19" s="12">
        <f t="shared" si="1"/>
        <v>-6.6414470482557082</v>
      </c>
    </row>
    <row r="20" spans="1:10" ht="30" customHeight="1">
      <c r="A20" s="164">
        <v>0</v>
      </c>
      <c r="B20" s="4" t="s">
        <v>319</v>
      </c>
      <c r="C20" s="19">
        <v>0</v>
      </c>
      <c r="D20" s="74">
        <v>4045530</v>
      </c>
      <c r="E20" s="192">
        <f t="shared" si="0"/>
        <v>4045530</v>
      </c>
      <c r="F20" s="193" t="e">
        <f t="shared" si="1"/>
        <v>#DIV/0!</v>
      </c>
    </row>
    <row r="21" spans="1:10" ht="30" customHeight="1">
      <c r="A21" s="163">
        <v>25812613</v>
      </c>
      <c r="B21" s="4" t="s">
        <v>41</v>
      </c>
      <c r="C21" s="9">
        <v>31052500</v>
      </c>
      <c r="D21" s="9">
        <v>25807395</v>
      </c>
      <c r="E21" s="7">
        <f t="shared" si="0"/>
        <v>-5245105</v>
      </c>
      <c r="F21" s="12">
        <f t="shared" si="1"/>
        <v>-16.891087674100312</v>
      </c>
      <c r="J21" s="6"/>
    </row>
    <row r="22" spans="1:10" ht="30" customHeight="1">
      <c r="A22" s="165">
        <v>27263332</v>
      </c>
      <c r="B22" s="4" t="s">
        <v>117</v>
      </c>
      <c r="C22" s="9">
        <f>C6-C13</f>
        <v>-35444714</v>
      </c>
      <c r="D22" s="149">
        <f>D6-D13</f>
        <v>8734226</v>
      </c>
      <c r="E22" s="7">
        <f t="shared" si="0"/>
        <v>44178940</v>
      </c>
      <c r="F22" s="12">
        <f t="shared" si="1"/>
        <v>-124.6418295263999</v>
      </c>
      <c r="J22" s="6"/>
    </row>
    <row r="23" spans="1:10" ht="30" customHeight="1">
      <c r="A23" s="166"/>
      <c r="B23" s="4" t="s">
        <v>118</v>
      </c>
      <c r="C23" s="7"/>
      <c r="D23" s="7"/>
      <c r="E23" s="7">
        <f t="shared" si="0"/>
        <v>0</v>
      </c>
      <c r="F23" s="12" t="e">
        <f t="shared" si="1"/>
        <v>#DIV/0!</v>
      </c>
      <c r="H23" s="133"/>
      <c r="J23" s="6"/>
    </row>
    <row r="24" spans="1:10" ht="39.950000000000003" customHeight="1">
      <c r="A24" s="167">
        <v>4878914</v>
      </c>
      <c r="B24" s="5" t="s">
        <v>119</v>
      </c>
      <c r="C24" s="134">
        <v>0</v>
      </c>
      <c r="D24" s="134">
        <v>-47443619</v>
      </c>
      <c r="E24" s="7">
        <f t="shared" si="0"/>
        <v>-47443619</v>
      </c>
      <c r="F24" s="12" t="e">
        <f t="shared" si="1"/>
        <v>#DIV/0!</v>
      </c>
      <c r="J24" s="6"/>
    </row>
    <row r="25" spans="1:10" ht="30" customHeight="1">
      <c r="A25" s="167">
        <v>4878914</v>
      </c>
      <c r="B25" s="4" t="s">
        <v>120</v>
      </c>
      <c r="C25" s="134">
        <v>0</v>
      </c>
      <c r="D25" s="134">
        <v>-47443619</v>
      </c>
      <c r="E25" s="7">
        <f t="shared" si="0"/>
        <v>-47443619</v>
      </c>
      <c r="F25" s="12" t="e">
        <f t="shared" si="1"/>
        <v>#DIV/0!</v>
      </c>
      <c r="J25" s="6"/>
    </row>
    <row r="26" spans="1:10" ht="30" customHeight="1" thickBot="1">
      <c r="A26" s="15">
        <f>A22+A25</f>
        <v>32142246</v>
      </c>
      <c r="B26" s="49" t="s">
        <v>121</v>
      </c>
      <c r="C26" s="15">
        <f t="shared" ref="C26" si="2">C22+C25</f>
        <v>-35444714</v>
      </c>
      <c r="D26" s="15">
        <f>D22+D25</f>
        <v>-38709393</v>
      </c>
      <c r="E26" s="15">
        <f t="shared" si="0"/>
        <v>-3264679</v>
      </c>
      <c r="F26" s="16">
        <f t="shared" si="1"/>
        <v>9.2106230565155638</v>
      </c>
      <c r="J26" s="6"/>
    </row>
    <row r="27" spans="1:10">
      <c r="J27" s="6"/>
    </row>
    <row r="28" spans="1:10">
      <c r="J28" s="6"/>
    </row>
    <row r="29" spans="1:10">
      <c r="J29" s="6"/>
    </row>
    <row r="30" spans="1:10">
      <c r="J30" s="6"/>
    </row>
    <row r="31" spans="1:10">
      <c r="J31" s="6"/>
    </row>
    <row r="32" spans="1:10">
      <c r="J32" s="6"/>
    </row>
    <row r="33" spans="10:10">
      <c r="J33" s="6"/>
    </row>
    <row r="34" spans="10:10">
      <c r="J34" s="6"/>
    </row>
    <row r="35" spans="10:10">
      <c r="J35" s="6"/>
    </row>
    <row r="36" spans="10:10">
      <c r="J36" s="6"/>
    </row>
    <row r="37" spans="10:10">
      <c r="J37" s="6"/>
    </row>
  </sheetData>
  <sheetProtection algorithmName="SHA-512" hashValue="lw/NbKfcZKjlkbPOqLGVx9X3/+0aLKhBUCpimeC3K4DdDhv5km8WLU3ymGdJNuwa1tWUhCdQKxRmgq9XH9LYjg==" saltValue="QngSQQpgmmNLbYqC9fqpeQ==" spinCount="100000" sheet="1" objects="1" scenarios="1"/>
  <mergeCells count="8">
    <mergeCell ref="A1:F1"/>
    <mergeCell ref="E4:F4"/>
    <mergeCell ref="A4:A5"/>
    <mergeCell ref="B4:B5"/>
    <mergeCell ref="C4:C5"/>
    <mergeCell ref="D4:D5"/>
    <mergeCell ref="A2:F2"/>
    <mergeCell ref="A3:F3"/>
  </mergeCells>
  <phoneticPr fontId="1" type="noConversion"/>
  <pageMargins left="0" right="0" top="0.55118110236220474" bottom="0.55118110236220474" header="0.31496062992125984" footer="0.31496062992125984"/>
  <pageSetup paperSize="9" orientation="portrait" r:id="rId1"/>
  <headerFooter>
    <oddHeader>&amp;R&amp;"標楷體,標準"
全&amp;N頁第&amp;P頁
單位：新臺幣元</oddHeader>
    <oddFooter>&amp;C～   　   ～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"/>
  <sheetViews>
    <sheetView zoomScaleNormal="100" workbookViewId="0">
      <selection activeCell="A7" sqref="A7"/>
    </sheetView>
  </sheetViews>
  <sheetFormatPr defaultColWidth="8.75" defaultRowHeight="16.5"/>
  <cols>
    <col min="1" max="1" width="2.375" style="3" customWidth="1"/>
    <col min="2" max="2" width="42.75" style="3" customWidth="1"/>
    <col min="3" max="3" width="18.25" style="3" customWidth="1"/>
    <col min="4" max="4" width="18.75" style="3" customWidth="1"/>
    <col min="5" max="16384" width="8.75" style="3"/>
  </cols>
  <sheetData>
    <row r="1" spans="1:8" ht="19.5" customHeight="1">
      <c r="A1" s="202" t="s">
        <v>186</v>
      </c>
      <c r="B1" s="202"/>
      <c r="C1" s="202"/>
      <c r="D1" s="202"/>
    </row>
    <row r="2" spans="1:8" ht="19.5" customHeight="1">
      <c r="A2" s="229" t="s">
        <v>283</v>
      </c>
      <c r="B2" s="229"/>
      <c r="C2" s="229"/>
      <c r="D2" s="229"/>
    </row>
    <row r="3" spans="1:8" ht="19.5" customHeight="1" thickBot="1">
      <c r="A3" s="215" t="s">
        <v>315</v>
      </c>
      <c r="B3" s="215"/>
      <c r="C3" s="215"/>
      <c r="D3" s="215"/>
    </row>
    <row r="4" spans="1:8" ht="21.6" customHeight="1">
      <c r="A4" s="227" t="s">
        <v>284</v>
      </c>
      <c r="B4" s="228"/>
      <c r="C4" s="189" t="s">
        <v>94</v>
      </c>
      <c r="D4" s="75" t="s">
        <v>95</v>
      </c>
      <c r="H4" s="61"/>
    </row>
    <row r="5" spans="1:8" s="22" customFormat="1" ht="24" customHeight="1">
      <c r="A5" s="85" t="s">
        <v>96</v>
      </c>
      <c r="B5" s="86"/>
      <c r="C5" s="87"/>
      <c r="D5" s="88" t="s">
        <v>97</v>
      </c>
    </row>
    <row r="6" spans="1:8" s="22" customFormat="1" ht="22.5" customHeight="1">
      <c r="A6" s="93"/>
      <c r="B6" s="89" t="s">
        <v>237</v>
      </c>
      <c r="C6" s="90">
        <v>8734226</v>
      </c>
      <c r="D6" s="91">
        <f>收支餘絀表!A22</f>
        <v>27263332</v>
      </c>
    </row>
    <row r="7" spans="1:8" s="22" customFormat="1" ht="21.75" customHeight="1">
      <c r="A7" s="93"/>
      <c r="B7" s="89" t="s">
        <v>238</v>
      </c>
      <c r="C7" s="94">
        <v>-35655252</v>
      </c>
      <c r="D7" s="95">
        <v>-27727017</v>
      </c>
    </row>
    <row r="8" spans="1:8" s="22" customFormat="1" ht="21.75" customHeight="1">
      <c r="A8" s="93"/>
      <c r="B8" s="89" t="s">
        <v>239</v>
      </c>
      <c r="C8" s="90">
        <f>SUM(C6:C7)</f>
        <v>-26921026</v>
      </c>
      <c r="D8" s="91">
        <f>SUM(D6:D7)</f>
        <v>-463685</v>
      </c>
    </row>
    <row r="9" spans="1:8" s="22" customFormat="1" ht="21.75" customHeight="1">
      <c r="A9" s="93"/>
      <c r="B9" s="89" t="s">
        <v>240</v>
      </c>
      <c r="C9" s="90"/>
      <c r="D9" s="91"/>
    </row>
    <row r="10" spans="1:8" s="22" customFormat="1" ht="21.75" customHeight="1">
      <c r="A10" s="93"/>
      <c r="B10" s="89" t="s">
        <v>241</v>
      </c>
      <c r="C10" s="90">
        <v>11752843</v>
      </c>
      <c r="D10" s="91">
        <v>7986901</v>
      </c>
      <c r="G10" s="92"/>
    </row>
    <row r="11" spans="1:8" s="22" customFormat="1" ht="21.75" customHeight="1">
      <c r="A11" s="93"/>
      <c r="B11" s="89" t="s">
        <v>242</v>
      </c>
      <c r="C11" s="90">
        <v>-27579500</v>
      </c>
      <c r="D11" s="91">
        <v>-41486998</v>
      </c>
      <c r="G11" s="92"/>
    </row>
    <row r="12" spans="1:8" s="22" customFormat="1" ht="21.75" customHeight="1">
      <c r="A12" s="93"/>
      <c r="B12" s="89" t="s">
        <v>243</v>
      </c>
      <c r="C12" s="90">
        <v>15532007</v>
      </c>
      <c r="D12" s="91">
        <v>-14909845</v>
      </c>
    </row>
    <row r="13" spans="1:8" s="22" customFormat="1" ht="21.75" customHeight="1">
      <c r="A13" s="93"/>
      <c r="B13" s="89" t="s">
        <v>244</v>
      </c>
      <c r="C13" s="94">
        <v>-1387156</v>
      </c>
      <c r="D13" s="95">
        <v>-1433054</v>
      </c>
    </row>
    <row r="14" spans="1:8" s="22" customFormat="1" ht="21.75" customHeight="1">
      <c r="A14" s="190" t="s">
        <v>245</v>
      </c>
      <c r="B14" s="89"/>
      <c r="C14" s="90">
        <f>SUM(C8:C13)</f>
        <v>-28602832</v>
      </c>
      <c r="D14" s="91">
        <f>SUM(D8:D13)</f>
        <v>-50306681</v>
      </c>
    </row>
    <row r="15" spans="1:8" s="22" customFormat="1" ht="21.75" customHeight="1">
      <c r="A15" s="190" t="s">
        <v>246</v>
      </c>
      <c r="B15" s="89"/>
      <c r="C15" s="90">
        <v>10562350</v>
      </c>
      <c r="D15" s="91">
        <v>13019777</v>
      </c>
    </row>
    <row r="16" spans="1:8" s="22" customFormat="1" ht="21.75" customHeight="1">
      <c r="A16" s="190" t="s">
        <v>247</v>
      </c>
      <c r="B16" s="89"/>
      <c r="C16" s="94">
        <v>24700806</v>
      </c>
      <c r="D16" s="95">
        <v>16772908</v>
      </c>
    </row>
    <row r="17" spans="1:4" s="22" customFormat="1" ht="21.75" customHeight="1">
      <c r="A17" s="225" t="s">
        <v>248</v>
      </c>
      <c r="B17" s="226"/>
      <c r="C17" s="94">
        <f>SUM(C14:C16)</f>
        <v>6660324</v>
      </c>
      <c r="D17" s="95">
        <f>SUM(D14:D16)</f>
        <v>-20513996</v>
      </c>
    </row>
    <row r="18" spans="1:4" ht="24" customHeight="1">
      <c r="A18" s="81" t="s">
        <v>116</v>
      </c>
      <c r="B18" s="82"/>
      <c r="C18" s="73"/>
      <c r="D18" s="77"/>
    </row>
    <row r="19" spans="1:4" ht="24" customHeight="1">
      <c r="A19" s="41"/>
      <c r="B19" s="83" t="s">
        <v>250</v>
      </c>
      <c r="C19" s="73">
        <v>300781323</v>
      </c>
      <c r="D19" s="77">
        <v>330938601</v>
      </c>
    </row>
    <row r="20" spans="1:4" ht="24" customHeight="1">
      <c r="A20" s="41"/>
      <c r="B20" s="83" t="s">
        <v>251</v>
      </c>
      <c r="C20" s="73">
        <v>0</v>
      </c>
      <c r="D20" s="77">
        <v>20100</v>
      </c>
    </row>
    <row r="21" spans="1:4" ht="24" customHeight="1">
      <c r="A21" s="41"/>
      <c r="B21" s="83" t="s">
        <v>252</v>
      </c>
      <c r="C21" s="73">
        <v>0</v>
      </c>
      <c r="D21" s="77">
        <v>0</v>
      </c>
    </row>
    <row r="22" spans="1:4" ht="24" customHeight="1">
      <c r="A22" s="41"/>
      <c r="B22" s="83" t="s">
        <v>273</v>
      </c>
      <c r="C22" s="73">
        <v>-337297134</v>
      </c>
      <c r="D22" s="77">
        <v>-307566039</v>
      </c>
    </row>
    <row r="23" spans="1:4" ht="24" customHeight="1">
      <c r="A23" s="41"/>
      <c r="B23" s="83" t="s">
        <v>253</v>
      </c>
      <c r="C23" s="73">
        <v>-6583482</v>
      </c>
      <c r="D23" s="77">
        <v>-14065212</v>
      </c>
    </row>
    <row r="24" spans="1:4" ht="24" customHeight="1">
      <c r="A24" s="41"/>
      <c r="B24" s="83" t="s">
        <v>320</v>
      </c>
      <c r="C24" s="73">
        <v>0</v>
      </c>
      <c r="D24" s="77">
        <v>-89400</v>
      </c>
    </row>
    <row r="25" spans="1:4" ht="22.5" customHeight="1">
      <c r="A25" s="41"/>
      <c r="B25" s="83" t="s">
        <v>321</v>
      </c>
      <c r="C25" s="74">
        <v>-5964599</v>
      </c>
      <c r="D25" s="96">
        <v>0</v>
      </c>
    </row>
    <row r="26" spans="1:4" ht="22.5" customHeight="1">
      <c r="A26" s="225" t="s">
        <v>249</v>
      </c>
      <c r="B26" s="226"/>
      <c r="C26" s="74">
        <f>SUM(C19:C25)</f>
        <v>-49063892</v>
      </c>
      <c r="D26" s="96">
        <f>SUM(D19:D25)</f>
        <v>9238050</v>
      </c>
    </row>
    <row r="27" spans="1:4" ht="22.5" customHeight="1">
      <c r="A27" s="81" t="s">
        <v>236</v>
      </c>
      <c r="B27" s="83"/>
      <c r="C27" s="73"/>
      <c r="D27" s="77"/>
    </row>
    <row r="28" spans="1:4" ht="22.5" customHeight="1">
      <c r="A28" s="41"/>
      <c r="B28" s="83" t="s">
        <v>254</v>
      </c>
      <c r="C28" s="73">
        <v>62277072</v>
      </c>
      <c r="D28" s="77">
        <v>79414392</v>
      </c>
    </row>
    <row r="29" spans="1:4" ht="22.5" customHeight="1">
      <c r="A29" s="41"/>
      <c r="B29" s="83" t="s">
        <v>255</v>
      </c>
      <c r="C29" s="73">
        <v>925310</v>
      </c>
      <c r="D29" s="77">
        <v>1511597</v>
      </c>
    </row>
    <row r="30" spans="1:4" ht="22.5" customHeight="1">
      <c r="A30" s="41"/>
      <c r="B30" s="83" t="s">
        <v>256</v>
      </c>
      <c r="C30" s="73">
        <v>-62307746</v>
      </c>
      <c r="D30" s="77">
        <v>-73268710</v>
      </c>
    </row>
    <row r="31" spans="1:4" ht="22.5" customHeight="1">
      <c r="A31" s="41"/>
      <c r="B31" s="83" t="s">
        <v>257</v>
      </c>
      <c r="C31" s="73">
        <v>-327374</v>
      </c>
      <c r="D31" s="77">
        <v>-960218</v>
      </c>
    </row>
    <row r="32" spans="1:4" ht="22.5" customHeight="1">
      <c r="A32" s="41"/>
      <c r="B32" s="83" t="s">
        <v>322</v>
      </c>
      <c r="C32" s="74">
        <v>-1670558</v>
      </c>
      <c r="D32" s="96">
        <v>0</v>
      </c>
    </row>
    <row r="33" spans="1:4" ht="21.75" customHeight="1">
      <c r="A33" s="225" t="s">
        <v>258</v>
      </c>
      <c r="B33" s="226"/>
      <c r="C33" s="74">
        <f>SUM(C28:C32)</f>
        <v>-1103296</v>
      </c>
      <c r="D33" s="96">
        <v>6697061</v>
      </c>
    </row>
    <row r="34" spans="1:4" ht="21.75" customHeight="1">
      <c r="A34" s="76" t="s">
        <v>108</v>
      </c>
      <c r="B34" s="83"/>
      <c r="C34" s="73">
        <v>-43506864</v>
      </c>
      <c r="D34" s="77">
        <v>-4578885</v>
      </c>
    </row>
    <row r="35" spans="1:4" ht="21.75" customHeight="1">
      <c r="A35" s="76" t="s">
        <v>98</v>
      </c>
      <c r="B35" s="83"/>
      <c r="C35" s="74">
        <v>1714349671</v>
      </c>
      <c r="D35" s="96">
        <v>1718928556</v>
      </c>
    </row>
    <row r="36" spans="1:4" ht="21.75" customHeight="1" thickBot="1">
      <c r="A36" s="78" t="s">
        <v>99</v>
      </c>
      <c r="B36" s="84"/>
      <c r="C36" s="79">
        <f>C34+C35</f>
        <v>1670842807</v>
      </c>
      <c r="D36" s="80">
        <v>1714349671</v>
      </c>
    </row>
  </sheetData>
  <sheetProtection algorithmName="SHA-512" hashValue="oMdCfQZdryYO2jOCy850tJU8fvSQv37dAfQ2bG3QEOs3PblMxyQ3GovIsBvLxgnRVjGjsrlC90AOANkdC6/WmA==" saltValue="xZJ+Ufwk4NgFfuhBKtOseA==" spinCount="100000" sheet="1" objects="1" scenarios="1"/>
  <mergeCells count="7">
    <mergeCell ref="A33:B33"/>
    <mergeCell ref="A1:D1"/>
    <mergeCell ref="A17:B17"/>
    <mergeCell ref="A26:B26"/>
    <mergeCell ref="A4:B4"/>
    <mergeCell ref="A2:D2"/>
    <mergeCell ref="A3:D3"/>
  </mergeCells>
  <phoneticPr fontId="1" type="noConversion"/>
  <pageMargins left="1.1023622047244095" right="0.70866141732283472" top="0.55118110236220474" bottom="0.55118110236220474" header="0.31496062992125984" footer="0.31496062992125984"/>
  <pageSetup paperSize="9" orientation="portrait" r:id="rId1"/>
  <headerFooter>
    <oddHeader>&amp;R
&amp;"標楷體,標準"全&amp;N頁第&amp;P頁
單位:新臺幣元</oddHeader>
    <oddFooter>&amp;C～　　～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41"/>
  <sheetViews>
    <sheetView zoomScaleNormal="100" workbookViewId="0">
      <selection sqref="A1:F1"/>
    </sheetView>
  </sheetViews>
  <sheetFormatPr defaultColWidth="8.75" defaultRowHeight="16.5"/>
  <cols>
    <col min="1" max="1" width="1.5" style="3" customWidth="1"/>
    <col min="2" max="2" width="43.5" style="3" customWidth="1"/>
    <col min="3" max="3" width="14.75" style="3" bestFit="1" customWidth="1"/>
    <col min="4" max="4" width="10.875" style="3" bestFit="1" customWidth="1"/>
    <col min="5" max="5" width="14.75" style="3" bestFit="1" customWidth="1"/>
    <col min="6" max="6" width="13.875" style="3" customWidth="1"/>
    <col min="7" max="7" width="9.5" style="3" bestFit="1" customWidth="1"/>
    <col min="8" max="16384" width="8.75" style="3"/>
  </cols>
  <sheetData>
    <row r="1" spans="1:6">
      <c r="A1" s="202" t="s">
        <v>188</v>
      </c>
      <c r="B1" s="202"/>
      <c r="C1" s="202"/>
      <c r="D1" s="202"/>
      <c r="E1" s="202"/>
      <c r="F1" s="202"/>
    </row>
    <row r="2" spans="1:6">
      <c r="A2" s="202" t="s">
        <v>282</v>
      </c>
      <c r="B2" s="202"/>
      <c r="C2" s="202"/>
      <c r="D2" s="202"/>
      <c r="E2" s="202"/>
      <c r="F2" s="202"/>
    </row>
    <row r="3" spans="1:6" ht="17.25" thickBot="1">
      <c r="A3" s="215" t="s">
        <v>316</v>
      </c>
      <c r="B3" s="215"/>
      <c r="C3" s="215"/>
      <c r="D3" s="215"/>
      <c r="E3" s="215"/>
      <c r="F3" s="215"/>
    </row>
    <row r="4" spans="1:6" ht="33">
      <c r="A4" s="230" t="s">
        <v>208</v>
      </c>
      <c r="B4" s="231"/>
      <c r="C4" s="191" t="s">
        <v>87</v>
      </c>
      <c r="D4" s="102" t="s">
        <v>88</v>
      </c>
      <c r="E4" s="105" t="s">
        <v>89</v>
      </c>
      <c r="F4" s="68" t="s">
        <v>90</v>
      </c>
    </row>
    <row r="5" spans="1:6" ht="18.600000000000001" customHeight="1">
      <c r="A5" s="62" t="s">
        <v>206</v>
      </c>
      <c r="B5" s="63"/>
      <c r="C5" s="69"/>
      <c r="D5" s="103"/>
      <c r="E5" s="106"/>
      <c r="F5" s="71"/>
    </row>
    <row r="6" spans="1:6" ht="18.600000000000001" customHeight="1">
      <c r="A6" s="27"/>
      <c r="B6" s="64" t="s">
        <v>209</v>
      </c>
      <c r="C6" s="69">
        <v>41401930</v>
      </c>
      <c r="D6" s="103">
        <f>C6/$C$15*100</f>
        <v>28.954396252261709</v>
      </c>
      <c r="E6" s="106">
        <v>49999508</v>
      </c>
      <c r="F6" s="71">
        <f t="shared" ref="F6:F14" si="0">E6/$E$15*100</f>
        <v>32.576473845684781</v>
      </c>
    </row>
    <row r="7" spans="1:6" ht="18.600000000000001" customHeight="1">
      <c r="A7" s="27"/>
      <c r="B7" s="64" t="s">
        <v>210</v>
      </c>
      <c r="C7" s="69">
        <v>31074675</v>
      </c>
      <c r="D7" s="103">
        <f>C7/$C$15*100</f>
        <v>21.732041316920508</v>
      </c>
      <c r="E7" s="106">
        <v>38317139</v>
      </c>
      <c r="F7" s="71">
        <f t="shared" si="0"/>
        <v>24.964991185012625</v>
      </c>
    </row>
    <row r="8" spans="1:6" ht="18.600000000000001" customHeight="1">
      <c r="A8" s="27"/>
      <c r="B8" s="65" t="s">
        <v>207</v>
      </c>
      <c r="C8" s="69">
        <v>6864034</v>
      </c>
      <c r="D8" s="103">
        <f t="shared" ref="D8:D15" si="1">C8/$C$15*100</f>
        <v>4.8003549671475936</v>
      </c>
      <c r="E8" s="106">
        <v>7508311</v>
      </c>
      <c r="F8" s="71">
        <f t="shared" si="0"/>
        <v>4.8919340749666445</v>
      </c>
    </row>
    <row r="9" spans="1:6" ht="18.600000000000001" customHeight="1">
      <c r="A9" s="27"/>
      <c r="B9" s="64" t="s">
        <v>211</v>
      </c>
      <c r="C9" s="69">
        <v>11818628</v>
      </c>
      <c r="D9" s="103">
        <f t="shared" si="1"/>
        <v>8.2653450761854668</v>
      </c>
      <c r="E9" s="106">
        <v>19533470</v>
      </c>
      <c r="F9" s="71">
        <f t="shared" si="0"/>
        <v>12.726756722695518</v>
      </c>
    </row>
    <row r="10" spans="1:6" ht="18.600000000000001" customHeight="1">
      <c r="A10" s="27"/>
      <c r="B10" s="64" t="s">
        <v>212</v>
      </c>
      <c r="C10" s="69">
        <v>63234752</v>
      </c>
      <c r="D10" s="103">
        <f>C10/$C$15*100</f>
        <v>44.22315738231282</v>
      </c>
      <c r="E10" s="106">
        <v>69114207</v>
      </c>
      <c r="F10" s="71">
        <f t="shared" si="0"/>
        <v>45.030386233015413</v>
      </c>
    </row>
    <row r="11" spans="1:6" ht="18.600000000000001" customHeight="1">
      <c r="A11" s="27"/>
      <c r="B11" s="64" t="s">
        <v>213</v>
      </c>
      <c r="C11" s="69">
        <v>13156636</v>
      </c>
      <c r="D11" s="103">
        <f t="shared" si="1"/>
        <v>9.201079565391554</v>
      </c>
      <c r="E11" s="106">
        <v>15382553</v>
      </c>
      <c r="F11" s="71">
        <f t="shared" si="0"/>
        <v>10.022285328974837</v>
      </c>
    </row>
    <row r="12" spans="1:6" ht="18.600000000000001" customHeight="1">
      <c r="A12" s="27"/>
      <c r="B12" s="64" t="s">
        <v>214</v>
      </c>
      <c r="C12" s="125">
        <v>-27579500</v>
      </c>
      <c r="D12" s="103">
        <f t="shared" si="1"/>
        <v>-19.287694352394972</v>
      </c>
      <c r="E12" s="106">
        <v>-41486998</v>
      </c>
      <c r="F12" s="71">
        <f t="shared" si="0"/>
        <v>-27.030268083497479</v>
      </c>
    </row>
    <row r="13" spans="1:6" ht="18.600000000000001" customHeight="1">
      <c r="A13" s="27"/>
      <c r="B13" s="64" t="s">
        <v>215</v>
      </c>
      <c r="C13" s="125">
        <v>3411075</v>
      </c>
      <c r="D13" s="103">
        <f t="shared" si="1"/>
        <v>2.3855317178736262</v>
      </c>
      <c r="E13" s="106">
        <v>-6950371</v>
      </c>
      <c r="F13" s="71">
        <f t="shared" si="0"/>
        <v>-4.5284161416009532</v>
      </c>
    </row>
    <row r="14" spans="1:6" ht="18.600000000000001" customHeight="1">
      <c r="A14" s="27"/>
      <c r="B14" s="64" t="s">
        <v>216</v>
      </c>
      <c r="C14" s="125">
        <v>-392096</v>
      </c>
      <c r="D14" s="103">
        <f t="shared" si="1"/>
        <v>-0.27421192569831426</v>
      </c>
      <c r="E14" s="106">
        <v>2065668</v>
      </c>
      <c r="F14" s="71">
        <f t="shared" si="0"/>
        <v>1.3458568347486137</v>
      </c>
    </row>
    <row r="15" spans="1:6" ht="18.600000000000001" customHeight="1">
      <c r="A15" s="27"/>
      <c r="B15" s="64" t="s">
        <v>217</v>
      </c>
      <c r="C15" s="7">
        <f>SUM(C6:C14)</f>
        <v>142990134</v>
      </c>
      <c r="D15" s="147">
        <f t="shared" si="1"/>
        <v>100</v>
      </c>
      <c r="E15" s="145">
        <v>153483487</v>
      </c>
      <c r="F15" s="110">
        <f t="shared" ref="F15" si="2">E15/$E$15*100</f>
        <v>100</v>
      </c>
    </row>
    <row r="16" spans="1:6" ht="18.600000000000001" customHeight="1">
      <c r="A16" s="62" t="s">
        <v>218</v>
      </c>
      <c r="B16" s="63"/>
      <c r="C16" s="69"/>
      <c r="D16" s="103"/>
      <c r="E16" s="106"/>
      <c r="F16" s="71"/>
    </row>
    <row r="17" spans="1:7" ht="18.600000000000001" customHeight="1">
      <c r="A17" s="27"/>
      <c r="B17" s="64" t="s">
        <v>219</v>
      </c>
      <c r="C17" s="69">
        <v>1657661</v>
      </c>
      <c r="D17" s="103">
        <f>SUM(C17/$C$15*100)</f>
        <v>1.1592834789566671</v>
      </c>
      <c r="E17" s="106">
        <v>1988902</v>
      </c>
      <c r="F17" s="71">
        <f>SUM(E17/$E$15*100)</f>
        <v>1.2958410307683459</v>
      </c>
    </row>
    <row r="18" spans="1:7" ht="18.600000000000001" customHeight="1">
      <c r="A18" s="27"/>
      <c r="B18" s="64" t="s">
        <v>220</v>
      </c>
      <c r="C18" s="69">
        <v>20151650</v>
      </c>
      <c r="D18" s="103">
        <f t="shared" ref="D18:D26" si="3">SUM(C18/$C$15*100)</f>
        <v>14.09303525794304</v>
      </c>
      <c r="E18" s="106">
        <v>23199822</v>
      </c>
      <c r="F18" s="71">
        <f t="shared" ref="F18:F26" si="4">SUM(E18/$E$15*100)</f>
        <v>15.115516628834474</v>
      </c>
    </row>
    <row r="19" spans="1:7" ht="18.600000000000001" customHeight="1">
      <c r="A19" s="27"/>
      <c r="B19" s="64" t="s">
        <v>221</v>
      </c>
      <c r="C19" s="69">
        <v>63893764</v>
      </c>
      <c r="D19" s="103">
        <v>44.69</v>
      </c>
      <c r="E19" s="106">
        <v>74769344</v>
      </c>
      <c r="F19" s="71">
        <f t="shared" si="4"/>
        <v>48.714910940223817</v>
      </c>
    </row>
    <row r="20" spans="1:7" ht="18.600000000000001" customHeight="1">
      <c r="A20" s="27"/>
      <c r="B20" s="64" t="s">
        <v>222</v>
      </c>
      <c r="C20" s="69">
        <v>1188000</v>
      </c>
      <c r="D20" s="103">
        <f t="shared" si="3"/>
        <v>0.83082655199134237</v>
      </c>
      <c r="E20" s="106">
        <v>1011000</v>
      </c>
      <c r="F20" s="71">
        <f t="shared" si="4"/>
        <v>0.65870278279512895</v>
      </c>
    </row>
    <row r="21" spans="1:7" ht="18.600000000000001" customHeight="1">
      <c r="A21" s="27"/>
      <c r="B21" s="64" t="s">
        <v>223</v>
      </c>
      <c r="C21" s="69">
        <v>37381973</v>
      </c>
      <c r="D21" s="103">
        <f t="shared" si="3"/>
        <v>26.14304354732614</v>
      </c>
      <c r="E21" s="106">
        <v>40539873</v>
      </c>
      <c r="F21" s="71">
        <f t="shared" si="4"/>
        <v>26.413182155550064</v>
      </c>
    </row>
    <row r="22" spans="1:7" ht="18.600000000000001" customHeight="1">
      <c r="A22" s="27"/>
      <c r="B22" s="64" t="s">
        <v>224</v>
      </c>
      <c r="C22" s="69">
        <v>4690456</v>
      </c>
      <c r="D22" s="103">
        <f t="shared" si="3"/>
        <v>3.2802654762181005</v>
      </c>
      <c r="E22" s="106">
        <v>5270302</v>
      </c>
      <c r="F22" s="71">
        <f t="shared" si="4"/>
        <v>3.433790893739598</v>
      </c>
    </row>
    <row r="23" spans="1:7" ht="18.600000000000001" customHeight="1">
      <c r="A23" s="27"/>
      <c r="B23" s="64" t="s">
        <v>323</v>
      </c>
      <c r="C23" s="69">
        <v>4045530</v>
      </c>
      <c r="D23" s="103">
        <f t="shared" si="3"/>
        <v>2.8292371556208207</v>
      </c>
      <c r="E23" s="106">
        <v>0</v>
      </c>
      <c r="F23" s="71">
        <f t="shared" si="4"/>
        <v>0</v>
      </c>
    </row>
    <row r="24" spans="1:7" ht="18.600000000000001" customHeight="1">
      <c r="A24" s="27"/>
      <c r="B24" s="64" t="s">
        <v>225</v>
      </c>
      <c r="C24" s="69">
        <v>25807395</v>
      </c>
      <c r="D24" s="103">
        <f t="shared" si="3"/>
        <v>18.048374582263136</v>
      </c>
      <c r="E24" s="106">
        <v>25812613</v>
      </c>
      <c r="F24" s="71">
        <f t="shared" si="4"/>
        <v>16.817843733247994</v>
      </c>
    </row>
    <row r="25" spans="1:7" ht="18.600000000000001" customHeight="1">
      <c r="A25" s="27"/>
      <c r="B25" s="64" t="s">
        <v>226</v>
      </c>
      <c r="C25" s="125">
        <v>-11752843</v>
      </c>
      <c r="D25" s="103">
        <f t="shared" si="3"/>
        <v>-8.2193384055434215</v>
      </c>
      <c r="E25" s="106">
        <v>-7986901</v>
      </c>
      <c r="F25" s="71">
        <f t="shared" si="4"/>
        <v>-5.2037526356174073</v>
      </c>
    </row>
    <row r="26" spans="1:7" ht="18.600000000000001" customHeight="1">
      <c r="A26" s="27"/>
      <c r="B26" s="64" t="s">
        <v>227</v>
      </c>
      <c r="C26" s="125">
        <v>-10733776</v>
      </c>
      <c r="D26" s="103">
        <f t="shared" si="3"/>
        <v>-7.5066549696358775</v>
      </c>
      <c r="E26" s="106">
        <v>9392528</v>
      </c>
      <c r="F26" s="71">
        <f t="shared" si="4"/>
        <v>6.1195690712969011</v>
      </c>
    </row>
    <row r="27" spans="1:7" ht="18.600000000000001" customHeight="1">
      <c r="A27" s="27"/>
      <c r="B27" s="64" t="s">
        <v>229</v>
      </c>
      <c r="C27" s="126">
        <v>0</v>
      </c>
      <c r="D27" s="97">
        <v>0</v>
      </c>
      <c r="E27" s="107">
        <v>0</v>
      </c>
      <c r="F27" s="98">
        <v>0</v>
      </c>
    </row>
    <row r="28" spans="1:7" ht="18.600000000000001" customHeight="1">
      <c r="A28" s="27"/>
      <c r="B28" s="64" t="s">
        <v>228</v>
      </c>
      <c r="C28" s="146">
        <f>SUM(C17:C27)</f>
        <v>136329810</v>
      </c>
      <c r="D28" s="147">
        <f>SUM(C28/C15*100)</f>
        <v>95.342109407352538</v>
      </c>
      <c r="E28" s="145">
        <v>173997483</v>
      </c>
      <c r="F28" s="110">
        <f>SUM(E28/E15*100)</f>
        <v>113.36560460083891</v>
      </c>
      <c r="G28" s="195"/>
    </row>
    <row r="29" spans="1:7" ht="18.600000000000001" customHeight="1">
      <c r="A29" s="62" t="s">
        <v>91</v>
      </c>
      <c r="B29" s="63"/>
      <c r="C29" s="146">
        <f>C15-C28</f>
        <v>6660324</v>
      </c>
      <c r="D29" s="147">
        <f>SUM(C29/$C$15*100)</f>
        <v>4.6578905926474619</v>
      </c>
      <c r="E29" s="145">
        <v>-20513996</v>
      </c>
      <c r="F29" s="110">
        <f>SUM(E29/$E$15*100)</f>
        <v>-13.365604600838916</v>
      </c>
    </row>
    <row r="30" spans="1:7" ht="18.600000000000001" customHeight="1">
      <c r="A30" s="62" t="s">
        <v>259</v>
      </c>
      <c r="B30" s="63"/>
      <c r="C30" s="128">
        <v>0</v>
      </c>
      <c r="D30" s="147">
        <f>SUM(C30/$C$15*100)</f>
        <v>0</v>
      </c>
      <c r="E30" s="145">
        <v>0</v>
      </c>
      <c r="F30" s="110">
        <f>SUM(E30/$E$15*100)</f>
        <v>0</v>
      </c>
    </row>
    <row r="31" spans="1:7" ht="18.600000000000001" customHeight="1">
      <c r="A31" s="62" t="s">
        <v>109</v>
      </c>
      <c r="B31" s="63"/>
      <c r="C31" s="69"/>
      <c r="D31" s="103"/>
      <c r="E31" s="106"/>
      <c r="F31" s="71"/>
    </row>
    <row r="32" spans="1:7" ht="18.600000000000001" customHeight="1">
      <c r="A32" s="27"/>
      <c r="B32" s="64" t="s">
        <v>230</v>
      </c>
      <c r="C32" s="125">
        <v>3601797</v>
      </c>
      <c r="D32" s="103">
        <f>C32/$C$15*100</f>
        <v>2.5189129482178121</v>
      </c>
      <c r="E32" s="106">
        <v>9531525</v>
      </c>
      <c r="F32" s="71">
        <f t="shared" ref="F32:F40" si="5">SUM(E32/$E$15*100)</f>
        <v>6.2101306051249665</v>
      </c>
    </row>
    <row r="33" spans="1:6" ht="18.600000000000001" customHeight="1">
      <c r="A33" s="27"/>
      <c r="B33" s="64" t="s">
        <v>231</v>
      </c>
      <c r="C33" s="125">
        <v>62072</v>
      </c>
      <c r="D33" s="103">
        <f>C33/$C$15*100</f>
        <v>4.3409987992598147E-2</v>
      </c>
      <c r="E33" s="106">
        <v>45431</v>
      </c>
      <c r="F33" s="71">
        <f t="shared" si="5"/>
        <v>2.9599926928947085E-2</v>
      </c>
    </row>
    <row r="34" spans="1:6" ht="18.600000000000001" customHeight="1">
      <c r="A34" s="27"/>
      <c r="B34" s="64" t="s">
        <v>232</v>
      </c>
      <c r="C34" s="125">
        <v>1266745</v>
      </c>
      <c r="D34" s="103">
        <f>C34/$C$15*100</f>
        <v>0.88589678501874813</v>
      </c>
      <c r="E34" s="162">
        <v>221507</v>
      </c>
      <c r="F34" s="71">
        <f t="shared" si="5"/>
        <v>0.14431975994915988</v>
      </c>
    </row>
    <row r="35" spans="1:6" ht="18.600000000000001" customHeight="1">
      <c r="A35" s="27"/>
      <c r="B35" s="64" t="s">
        <v>308</v>
      </c>
      <c r="C35" s="127">
        <v>0</v>
      </c>
      <c r="D35" s="156">
        <f>C35/$C$15*100</f>
        <v>0</v>
      </c>
      <c r="E35" s="99">
        <v>89400</v>
      </c>
      <c r="F35" s="100">
        <f t="shared" si="5"/>
        <v>5.8247308389598948E-2</v>
      </c>
    </row>
    <row r="36" spans="1:6" ht="18.600000000000001" customHeight="1">
      <c r="A36" s="27"/>
      <c r="B36" s="64" t="s">
        <v>233</v>
      </c>
      <c r="C36" s="128">
        <f>SUM(C32:C35)</f>
        <v>4930614</v>
      </c>
      <c r="D36" s="147">
        <f>C36/C15*100</f>
        <v>3.4482197212291585</v>
      </c>
      <c r="E36" s="99">
        <v>9887863</v>
      </c>
      <c r="F36" s="110">
        <f t="shared" si="5"/>
        <v>6.4422976003926724</v>
      </c>
    </row>
    <row r="37" spans="1:6" ht="18.600000000000001" customHeight="1">
      <c r="A37" s="62" t="s">
        <v>110</v>
      </c>
      <c r="B37" s="63"/>
      <c r="C37" s="128">
        <f>C29+C30-C36</f>
        <v>1729710</v>
      </c>
      <c r="D37" s="147">
        <f>C37/$C$15*100</f>
        <v>1.2096708714183035</v>
      </c>
      <c r="E37" s="157">
        <v>-30401859</v>
      </c>
      <c r="F37" s="110">
        <f t="shared" si="5"/>
        <v>-19.807902201231588</v>
      </c>
    </row>
    <row r="38" spans="1:6" ht="18.600000000000001" customHeight="1">
      <c r="A38" s="62" t="s">
        <v>92</v>
      </c>
      <c r="B38" s="63"/>
      <c r="C38" s="69"/>
      <c r="D38" s="103"/>
      <c r="E38" s="106"/>
      <c r="F38" s="194"/>
    </row>
    <row r="39" spans="1:6" ht="18.600000000000001" customHeight="1">
      <c r="A39" s="62"/>
      <c r="B39" s="64" t="s">
        <v>234</v>
      </c>
      <c r="C39" s="101">
        <v>1652868</v>
      </c>
      <c r="D39" s="156">
        <f>C39/$C$15*100</f>
        <v>1.1559314994417726</v>
      </c>
      <c r="E39" s="108">
        <v>4266749</v>
      </c>
      <c r="F39" s="100">
        <f t="shared" si="5"/>
        <v>2.7799400987026051</v>
      </c>
    </row>
    <row r="40" spans="1:6" ht="18.600000000000001" customHeight="1">
      <c r="A40" s="62"/>
      <c r="B40" s="64" t="s">
        <v>235</v>
      </c>
      <c r="C40" s="101">
        <f>C39</f>
        <v>1652868</v>
      </c>
      <c r="D40" s="148">
        <f t="shared" ref="D40" si="6">D39</f>
        <v>1.1559314994417726</v>
      </c>
      <c r="E40" s="129">
        <v>4266749</v>
      </c>
      <c r="F40" s="110">
        <f t="shared" si="5"/>
        <v>2.7799400987026051</v>
      </c>
    </row>
    <row r="41" spans="1:6" ht="18.600000000000001" customHeight="1" thickBot="1">
      <c r="A41" s="66" t="s">
        <v>93</v>
      </c>
      <c r="B41" s="67"/>
      <c r="C41" s="70">
        <f>C37-C40</f>
        <v>76842</v>
      </c>
      <c r="D41" s="104">
        <f>C41/$C$15*100</f>
        <v>5.3739371976530913E-2</v>
      </c>
      <c r="E41" s="109">
        <v>-34668608</v>
      </c>
      <c r="F41" s="72">
        <f>SUM(E41/$E$15*100)</f>
        <v>-22.587842299934195</v>
      </c>
    </row>
  </sheetData>
  <sheetProtection algorithmName="SHA-512" hashValue="3Jfu5TYzmxwkYP+xeXWhBtPo69lRzNfLfGhJhRQELeiCoka5jK1p2J5/Qdw7kYOHh8ygl4yvOJ7pKblj5iolHg==" saltValue="qPUv6T4brqvZUghJnPJP/A==" spinCount="100000" sheet="1" objects="1" scenarios="1"/>
  <mergeCells count="4">
    <mergeCell ref="A1:F1"/>
    <mergeCell ref="A4:B4"/>
    <mergeCell ref="A2:F2"/>
    <mergeCell ref="A3:F3"/>
  </mergeCells>
  <phoneticPr fontId="1" type="noConversion"/>
  <printOptions horizontalCentered="1"/>
  <pageMargins left="3.937007874015748E-2" right="3.937007874015748E-2" top="0.74803149606299213" bottom="0.74803149606299213" header="0.31496062992125984" footer="0.31496062992125984"/>
  <pageSetup paperSize="9" orientation="portrait" r:id="rId1"/>
  <headerFooter>
    <oddHeader>&amp;R
&amp;"標楷體,標準"全&amp;N頁第&amp;P頁
單位：新臺幣元</oddHeader>
    <oddFooter>&amp;C～　 　～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90"/>
  <sheetViews>
    <sheetView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C5" sqref="C5"/>
    </sheetView>
  </sheetViews>
  <sheetFormatPr defaultColWidth="8.75" defaultRowHeight="16.5"/>
  <cols>
    <col min="1" max="1" width="2.125" style="3" customWidth="1"/>
    <col min="2" max="2" width="21.75" style="3" customWidth="1"/>
    <col min="3" max="3" width="13.375" style="3" bestFit="1" customWidth="1"/>
    <col min="4" max="5" width="13" style="3" bestFit="1" customWidth="1"/>
    <col min="6" max="6" width="13.375" style="3" customWidth="1"/>
    <col min="7" max="7" width="14.25" style="3" bestFit="1" customWidth="1"/>
    <col min="8" max="8" width="14.25" style="3" customWidth="1"/>
    <col min="9" max="16384" width="8.75" style="3"/>
  </cols>
  <sheetData>
    <row r="1" spans="1:8" ht="17.100000000000001" customHeight="1">
      <c r="A1" s="234" t="s">
        <v>187</v>
      </c>
      <c r="B1" s="234"/>
      <c r="C1" s="234"/>
      <c r="D1" s="234"/>
      <c r="E1" s="234"/>
      <c r="F1" s="234"/>
      <c r="G1" s="234"/>
      <c r="H1" s="234"/>
    </row>
    <row r="2" spans="1:8">
      <c r="A2" s="202" t="s">
        <v>278</v>
      </c>
      <c r="B2" s="202"/>
      <c r="C2" s="202"/>
      <c r="D2" s="202"/>
      <c r="E2" s="202"/>
      <c r="F2" s="202"/>
      <c r="G2" s="202"/>
      <c r="H2" s="202"/>
    </row>
    <row r="3" spans="1:8" ht="17.25" thickBot="1">
      <c r="A3" s="239" t="s">
        <v>317</v>
      </c>
      <c r="B3" s="239"/>
      <c r="C3" s="239"/>
      <c r="D3" s="239"/>
      <c r="E3" s="239"/>
      <c r="F3" s="239"/>
      <c r="G3" s="239"/>
      <c r="H3" s="239"/>
    </row>
    <row r="4" spans="1:8" ht="33.6" customHeight="1">
      <c r="A4" s="237" t="s">
        <v>46</v>
      </c>
      <c r="B4" s="238"/>
      <c r="C4" s="158" t="s">
        <v>178</v>
      </c>
      <c r="D4" s="158" t="s">
        <v>179</v>
      </c>
      <c r="E4" s="158" t="s">
        <v>181</v>
      </c>
      <c r="F4" s="158" t="s">
        <v>180</v>
      </c>
      <c r="G4" s="159" t="s">
        <v>182</v>
      </c>
      <c r="H4" s="160" t="s">
        <v>47</v>
      </c>
    </row>
    <row r="5" spans="1:8">
      <c r="A5" s="170" t="s">
        <v>6</v>
      </c>
      <c r="B5" s="171"/>
      <c r="C5" s="168">
        <f>C6+C7+C54+C60+C78</f>
        <v>334614520</v>
      </c>
      <c r="D5" s="168">
        <f>D6+D7+D54+D60+D78</f>
        <v>6447482</v>
      </c>
      <c r="E5" s="168">
        <f>E6+E7+E54+E60+E78</f>
        <v>270345</v>
      </c>
      <c r="F5" s="168">
        <f>F6+F7+F54+F60+F78</f>
        <v>7571313</v>
      </c>
      <c r="G5" s="168">
        <f>G6+G7+G54+G60+G78</f>
        <v>270345</v>
      </c>
      <c r="H5" s="169">
        <f>H6+H7+H54+H60</f>
        <v>336500982</v>
      </c>
    </row>
    <row r="6" spans="1:8">
      <c r="A6" s="235" t="s">
        <v>126</v>
      </c>
      <c r="B6" s="236"/>
      <c r="C6" s="168">
        <v>197856965</v>
      </c>
      <c r="D6" s="168">
        <f>[1]資本門!$B$4</f>
        <v>1516868</v>
      </c>
      <c r="E6" s="168">
        <v>0</v>
      </c>
      <c r="F6" s="168">
        <v>0</v>
      </c>
      <c r="G6" s="168">
        <v>0</v>
      </c>
      <c r="H6" s="169">
        <f>C6+D6+E6-F6-G6</f>
        <v>199373833</v>
      </c>
    </row>
    <row r="7" spans="1:8">
      <c r="A7" s="178" t="s">
        <v>127</v>
      </c>
      <c r="B7" s="176"/>
      <c r="C7" s="168">
        <f>H8+H25</f>
        <v>114634438</v>
      </c>
      <c r="D7" s="168">
        <f>D8+D25</f>
        <v>3601797</v>
      </c>
      <c r="E7" s="168">
        <f>E8+E25</f>
        <v>261745</v>
      </c>
      <c r="F7" s="168">
        <f>F8+F25</f>
        <v>6612090</v>
      </c>
      <c r="G7" s="168">
        <f>G8+G25</f>
        <v>261745</v>
      </c>
      <c r="H7" s="169">
        <f>H8+H25</f>
        <v>114634438</v>
      </c>
    </row>
    <row r="8" spans="1:8">
      <c r="A8" s="179" t="s">
        <v>128</v>
      </c>
      <c r="B8" s="177"/>
      <c r="C8" s="118">
        <f>SUM(C9:C24)</f>
        <v>53857985</v>
      </c>
      <c r="D8" s="118">
        <f>SUM(D9:D24)</f>
        <v>2011051</v>
      </c>
      <c r="E8" s="118">
        <f>SUM(E9:E24)</f>
        <v>0</v>
      </c>
      <c r="F8" s="118">
        <f>SUM(F9:F24)</f>
        <v>5357688</v>
      </c>
      <c r="G8" s="118">
        <f>SUM(G9:G24)</f>
        <v>0</v>
      </c>
      <c r="H8" s="119">
        <f>C8+D8+E8-F8-G8</f>
        <v>50511348</v>
      </c>
    </row>
    <row r="9" spans="1:8">
      <c r="A9" s="124"/>
      <c r="B9" s="123" t="s">
        <v>129</v>
      </c>
      <c r="C9" s="118">
        <v>0</v>
      </c>
      <c r="D9" s="118">
        <v>0</v>
      </c>
      <c r="E9" s="118"/>
      <c r="F9" s="118">
        <v>0</v>
      </c>
      <c r="G9" s="118"/>
      <c r="H9" s="119">
        <f t="shared" ref="H9:H73" si="0">C9+D9+E9-F9-G9</f>
        <v>0</v>
      </c>
    </row>
    <row r="10" spans="1:8">
      <c r="A10" s="124"/>
      <c r="B10" s="123" t="s">
        <v>131</v>
      </c>
      <c r="C10" s="118">
        <v>9751597</v>
      </c>
      <c r="D10" s="118">
        <f>[2]資本門!$G$7</f>
        <v>130200</v>
      </c>
      <c r="E10" s="118"/>
      <c r="F10" s="118">
        <v>43940</v>
      </c>
      <c r="G10" s="118"/>
      <c r="H10" s="119">
        <f t="shared" si="0"/>
        <v>9837857</v>
      </c>
    </row>
    <row r="11" spans="1:8">
      <c r="A11" s="124"/>
      <c r="B11" s="123" t="s">
        <v>132</v>
      </c>
      <c r="C11" s="118">
        <v>2378412</v>
      </c>
      <c r="D11" s="118">
        <f>[2]資本門!$G$8</f>
        <v>144103</v>
      </c>
      <c r="E11" s="118"/>
      <c r="F11" s="118"/>
      <c r="G11" s="118"/>
      <c r="H11" s="119">
        <f>C11+D11+E11-F11-G11</f>
        <v>2522515</v>
      </c>
    </row>
    <row r="12" spans="1:8">
      <c r="A12" s="124"/>
      <c r="B12" s="123" t="s">
        <v>133</v>
      </c>
      <c r="C12" s="118">
        <v>3373483</v>
      </c>
      <c r="D12" s="118">
        <v>0</v>
      </c>
      <c r="E12" s="118"/>
      <c r="F12" s="118"/>
      <c r="G12" s="118"/>
      <c r="H12" s="119">
        <f t="shared" si="0"/>
        <v>3373483</v>
      </c>
    </row>
    <row r="13" spans="1:8">
      <c r="A13" s="124"/>
      <c r="B13" s="123" t="s">
        <v>134</v>
      </c>
      <c r="C13" s="118">
        <v>7685491</v>
      </c>
      <c r="D13" s="118">
        <f>[1]資本門!$G$9</f>
        <v>562748</v>
      </c>
      <c r="E13" s="118"/>
      <c r="F13" s="118"/>
      <c r="G13" s="118"/>
      <c r="H13" s="119">
        <f t="shared" si="0"/>
        <v>8248239</v>
      </c>
    </row>
    <row r="14" spans="1:8">
      <c r="A14" s="124"/>
      <c r="B14" s="123" t="s">
        <v>135</v>
      </c>
      <c r="C14" s="118">
        <v>5001117</v>
      </c>
      <c r="D14" s="118">
        <v>0</v>
      </c>
      <c r="E14" s="118"/>
      <c r="F14" s="118">
        <v>5001117</v>
      </c>
      <c r="G14" s="118"/>
      <c r="H14" s="119">
        <f t="shared" si="0"/>
        <v>0</v>
      </c>
    </row>
    <row r="15" spans="1:8">
      <c r="A15" s="124"/>
      <c r="B15" s="123" t="s">
        <v>136</v>
      </c>
      <c r="C15" s="118">
        <v>202400</v>
      </c>
      <c r="D15" s="118">
        <v>0</v>
      </c>
      <c r="E15" s="118"/>
      <c r="F15" s="118">
        <v>202400</v>
      </c>
      <c r="G15" s="118"/>
      <c r="H15" s="119">
        <f t="shared" si="0"/>
        <v>0</v>
      </c>
    </row>
    <row r="16" spans="1:8">
      <c r="A16" s="124"/>
      <c r="B16" s="123" t="s">
        <v>137</v>
      </c>
      <c r="C16" s="118">
        <v>12888454</v>
      </c>
      <c r="D16" s="118">
        <f>[2]資本門!$G$10</f>
        <v>395000</v>
      </c>
      <c r="E16" s="118"/>
      <c r="F16" s="118">
        <v>64117</v>
      </c>
      <c r="G16" s="118"/>
      <c r="H16" s="119">
        <f t="shared" si="0"/>
        <v>13219337</v>
      </c>
    </row>
    <row r="17" spans="1:8">
      <c r="A17" s="124"/>
      <c r="B17" s="123" t="s">
        <v>138</v>
      </c>
      <c r="C17" s="118">
        <v>5457488</v>
      </c>
      <c r="D17" s="118">
        <f>[2]資本門!$G$11</f>
        <v>99000</v>
      </c>
      <c r="E17" s="118"/>
      <c r="F17" s="118"/>
      <c r="G17" s="118"/>
      <c r="H17" s="119">
        <f t="shared" si="0"/>
        <v>5556488</v>
      </c>
    </row>
    <row r="18" spans="1:8">
      <c r="A18" s="124"/>
      <c r="B18" s="123" t="s">
        <v>139</v>
      </c>
      <c r="C18" s="118">
        <v>227988</v>
      </c>
      <c r="D18" s="118">
        <v>0</v>
      </c>
      <c r="E18" s="118"/>
      <c r="F18" s="118"/>
      <c r="G18" s="118"/>
      <c r="H18" s="119">
        <f t="shared" si="0"/>
        <v>227988</v>
      </c>
    </row>
    <row r="19" spans="1:8">
      <c r="A19" s="124"/>
      <c r="B19" s="123" t="s">
        <v>140</v>
      </c>
      <c r="C19" s="118">
        <v>3821013</v>
      </c>
      <c r="D19" s="118">
        <f>[2]資本門!$G$13</f>
        <v>480000</v>
      </c>
      <c r="E19" s="118"/>
      <c r="F19" s="118"/>
      <c r="G19" s="118"/>
      <c r="H19" s="119">
        <f t="shared" si="0"/>
        <v>4301013</v>
      </c>
    </row>
    <row r="20" spans="1:8">
      <c r="A20" s="124"/>
      <c r="B20" s="123" t="s">
        <v>141</v>
      </c>
      <c r="C20" s="118">
        <v>167542</v>
      </c>
      <c r="D20" s="118">
        <v>0</v>
      </c>
      <c r="E20" s="118"/>
      <c r="F20" s="118"/>
      <c r="G20" s="118"/>
      <c r="H20" s="119">
        <f t="shared" si="0"/>
        <v>167542</v>
      </c>
    </row>
    <row r="21" spans="1:8">
      <c r="A21" s="124"/>
      <c r="B21" s="123" t="s">
        <v>142</v>
      </c>
      <c r="C21" s="118">
        <v>46114</v>
      </c>
      <c r="D21" s="118"/>
      <c r="E21" s="118"/>
      <c r="F21" s="118">
        <v>46114</v>
      </c>
      <c r="G21" s="118"/>
      <c r="H21" s="119">
        <f t="shared" si="0"/>
        <v>0</v>
      </c>
    </row>
    <row r="22" spans="1:8">
      <c r="A22" s="124"/>
      <c r="B22" s="123" t="s">
        <v>143</v>
      </c>
      <c r="C22" s="118">
        <v>267529</v>
      </c>
      <c r="D22" s="118">
        <f>[2]資本門!$G$12</f>
        <v>200000</v>
      </c>
      <c r="E22" s="118"/>
      <c r="F22" s="118"/>
      <c r="G22" s="118"/>
      <c r="H22" s="119">
        <f t="shared" si="0"/>
        <v>467529</v>
      </c>
    </row>
    <row r="23" spans="1:8">
      <c r="A23" s="124"/>
      <c r="B23" s="123" t="s">
        <v>298</v>
      </c>
      <c r="C23" s="118">
        <v>2568728</v>
      </c>
      <c r="D23" s="118"/>
      <c r="E23" s="118"/>
      <c r="F23" s="118"/>
      <c r="G23" s="118"/>
      <c r="H23" s="119">
        <f t="shared" si="0"/>
        <v>2568728</v>
      </c>
    </row>
    <row r="24" spans="1:8">
      <c r="A24" s="124"/>
      <c r="B24" s="123" t="s">
        <v>299</v>
      </c>
      <c r="C24" s="118">
        <v>20629</v>
      </c>
      <c r="D24" s="118"/>
      <c r="E24" s="118"/>
      <c r="F24" s="118"/>
      <c r="G24" s="118"/>
      <c r="H24" s="119">
        <f t="shared" si="0"/>
        <v>20629</v>
      </c>
    </row>
    <row r="25" spans="1:8">
      <c r="A25" s="122" t="s">
        <v>144</v>
      </c>
      <c r="B25" s="123"/>
      <c r="C25" s="118">
        <f>SUM(C26:C53)</f>
        <v>63786746</v>
      </c>
      <c r="D25" s="118">
        <f>SUM(D26:D53)</f>
        <v>1590746</v>
      </c>
      <c r="E25" s="118">
        <f>SUM(E26:E53)</f>
        <v>261745</v>
      </c>
      <c r="F25" s="118">
        <f>SUM(F26:F52)</f>
        <v>1254402</v>
      </c>
      <c r="G25" s="118">
        <f>SUM(G26:G53)</f>
        <v>261745</v>
      </c>
      <c r="H25" s="119">
        <f>C25+D25+E25-F25-G25</f>
        <v>64123090</v>
      </c>
    </row>
    <row r="26" spans="1:8">
      <c r="A26" s="124" t="s">
        <v>145</v>
      </c>
      <c r="B26" s="123" t="s">
        <v>129</v>
      </c>
      <c r="C26" s="118">
        <v>0</v>
      </c>
      <c r="D26" s="118">
        <v>0</v>
      </c>
      <c r="E26" s="118"/>
      <c r="F26" s="118"/>
      <c r="G26" s="118"/>
      <c r="H26" s="119">
        <f t="shared" si="0"/>
        <v>0</v>
      </c>
    </row>
    <row r="27" spans="1:8">
      <c r="A27" s="124" t="s">
        <v>130</v>
      </c>
      <c r="B27" s="123" t="s">
        <v>131</v>
      </c>
      <c r="C27" s="118">
        <v>1123567</v>
      </c>
      <c r="D27" s="118">
        <f>[2]資本門!$G$18</f>
        <v>27836</v>
      </c>
      <c r="E27" s="118">
        <v>94435</v>
      </c>
      <c r="F27" s="118"/>
      <c r="G27" s="118"/>
      <c r="H27" s="119">
        <f>C27+D27+E27-F27-G27</f>
        <v>1245838</v>
      </c>
    </row>
    <row r="28" spans="1:8">
      <c r="A28" s="124" t="s">
        <v>146</v>
      </c>
      <c r="B28" s="123" t="s">
        <v>147</v>
      </c>
      <c r="C28" s="118">
        <v>1058210</v>
      </c>
      <c r="D28" s="118">
        <f>[2]資本門!$G$19</f>
        <v>314910</v>
      </c>
      <c r="E28" s="118">
        <v>80880</v>
      </c>
      <c r="F28" s="118"/>
      <c r="G28" s="118"/>
      <c r="H28" s="119">
        <f>C28+D28+E28-F28-G28</f>
        <v>1454000</v>
      </c>
    </row>
    <row r="29" spans="1:8">
      <c r="A29" s="124" t="s">
        <v>130</v>
      </c>
      <c r="B29" s="123" t="s">
        <v>133</v>
      </c>
      <c r="C29" s="118">
        <v>1585319</v>
      </c>
      <c r="D29" s="118">
        <v>0</v>
      </c>
      <c r="E29" s="118"/>
      <c r="F29" s="118"/>
      <c r="G29" s="118"/>
      <c r="H29" s="119">
        <f t="shared" si="0"/>
        <v>1585319</v>
      </c>
    </row>
    <row r="30" spans="1:8">
      <c r="A30" s="124"/>
      <c r="B30" s="123" t="s">
        <v>134</v>
      </c>
      <c r="C30" s="118">
        <v>2091594</v>
      </c>
      <c r="D30" s="118"/>
      <c r="E30" s="118"/>
      <c r="F30" s="118"/>
      <c r="G30" s="118"/>
      <c r="H30" s="119"/>
    </row>
    <row r="31" spans="1:8">
      <c r="A31" s="124" t="s">
        <v>130</v>
      </c>
      <c r="B31" s="123" t="s">
        <v>143</v>
      </c>
      <c r="C31" s="118">
        <v>9642656</v>
      </c>
      <c r="D31" s="118">
        <f>[2]資本門!$G$20</f>
        <v>150000</v>
      </c>
      <c r="E31" s="118"/>
      <c r="F31" s="118">
        <v>157836</v>
      </c>
      <c r="G31" s="118"/>
      <c r="H31" s="119">
        <f t="shared" si="0"/>
        <v>9634820</v>
      </c>
    </row>
    <row r="32" spans="1:8">
      <c r="A32" s="124" t="s">
        <v>130</v>
      </c>
      <c r="B32" s="123" t="s">
        <v>135</v>
      </c>
      <c r="C32" s="118">
        <v>9820</v>
      </c>
      <c r="D32" s="118">
        <v>0</v>
      </c>
      <c r="E32" s="118"/>
      <c r="F32" s="118">
        <v>9820</v>
      </c>
      <c r="G32" s="118"/>
      <c r="H32" s="119">
        <f t="shared" si="0"/>
        <v>0</v>
      </c>
    </row>
    <row r="33" spans="1:8">
      <c r="A33" s="124" t="s">
        <v>130</v>
      </c>
      <c r="B33" s="123" t="s">
        <v>137</v>
      </c>
      <c r="C33" s="118">
        <v>9075150</v>
      </c>
      <c r="D33" s="118">
        <v>0</v>
      </c>
      <c r="E33" s="118">
        <v>37774</v>
      </c>
      <c r="F33" s="118">
        <v>4500</v>
      </c>
      <c r="G33" s="118"/>
      <c r="H33" s="119">
        <f t="shared" si="0"/>
        <v>9108424</v>
      </c>
    </row>
    <row r="34" spans="1:8">
      <c r="A34" s="124" t="s">
        <v>130</v>
      </c>
      <c r="B34" s="123" t="s">
        <v>138</v>
      </c>
      <c r="C34" s="118">
        <v>658237</v>
      </c>
      <c r="D34" s="118">
        <f>[2]資本門!$G$21</f>
        <v>180000</v>
      </c>
      <c r="E34" s="118"/>
      <c r="F34" s="118"/>
      <c r="G34" s="118"/>
      <c r="H34" s="119">
        <f t="shared" si="0"/>
        <v>838237</v>
      </c>
    </row>
    <row r="35" spans="1:8">
      <c r="A35" s="124" t="s">
        <v>130</v>
      </c>
      <c r="B35" s="123" t="s">
        <v>139</v>
      </c>
      <c r="C35" s="118">
        <v>5433995</v>
      </c>
      <c r="D35" s="118">
        <v>0</v>
      </c>
      <c r="E35" s="118"/>
      <c r="F35" s="118">
        <v>161125</v>
      </c>
      <c r="G35" s="118">
        <v>61993</v>
      </c>
      <c r="H35" s="119">
        <f t="shared" si="0"/>
        <v>5210877</v>
      </c>
    </row>
    <row r="36" spans="1:8">
      <c r="A36" s="124" t="s">
        <v>48</v>
      </c>
      <c r="B36" s="123" t="s">
        <v>148</v>
      </c>
      <c r="C36" s="118">
        <v>1754884</v>
      </c>
      <c r="D36" s="118">
        <f>[2]資本門!$G$22</f>
        <v>13600</v>
      </c>
      <c r="E36" s="118"/>
      <c r="F36" s="118"/>
      <c r="G36" s="118"/>
      <c r="H36" s="119">
        <f t="shared" si="0"/>
        <v>1768484</v>
      </c>
    </row>
    <row r="37" spans="1:8">
      <c r="A37" s="124" t="s">
        <v>51</v>
      </c>
      <c r="B37" s="123" t="s">
        <v>149</v>
      </c>
      <c r="C37" s="118">
        <v>14073597</v>
      </c>
      <c r="D37" s="118">
        <f>[2]資本門!$G$23</f>
        <v>293124</v>
      </c>
      <c r="E37" s="118">
        <v>15931</v>
      </c>
      <c r="F37" s="118">
        <v>163797</v>
      </c>
      <c r="G37" s="118">
        <v>178621</v>
      </c>
      <c r="H37" s="119">
        <f t="shared" si="0"/>
        <v>14040234</v>
      </c>
    </row>
    <row r="38" spans="1:8">
      <c r="A38" s="124" t="s">
        <v>52</v>
      </c>
      <c r="B38" s="123" t="s">
        <v>150</v>
      </c>
      <c r="C38" s="118">
        <v>7726</v>
      </c>
      <c r="D38" s="118">
        <v>0</v>
      </c>
      <c r="E38" s="118"/>
      <c r="F38" s="118"/>
      <c r="G38" s="118"/>
      <c r="H38" s="119">
        <f t="shared" si="0"/>
        <v>7726</v>
      </c>
    </row>
    <row r="39" spans="1:8">
      <c r="A39" s="124" t="s">
        <v>53</v>
      </c>
      <c r="B39" s="123" t="s">
        <v>151</v>
      </c>
      <c r="C39" s="118">
        <v>3941471</v>
      </c>
      <c r="D39" s="118">
        <v>0</v>
      </c>
      <c r="E39" s="118">
        <v>16800</v>
      </c>
      <c r="F39" s="118">
        <v>61840</v>
      </c>
      <c r="G39" s="118"/>
      <c r="H39" s="119">
        <f t="shared" si="0"/>
        <v>3896431</v>
      </c>
    </row>
    <row r="40" spans="1:8">
      <c r="A40" s="124" t="s">
        <v>54</v>
      </c>
      <c r="B40" s="123" t="s">
        <v>152</v>
      </c>
      <c r="C40" s="118">
        <v>378302</v>
      </c>
      <c r="D40" s="118">
        <v>0</v>
      </c>
      <c r="E40" s="118"/>
      <c r="F40" s="118"/>
      <c r="G40" s="118"/>
      <c r="H40" s="119">
        <f t="shared" si="0"/>
        <v>378302</v>
      </c>
    </row>
    <row r="41" spans="1:8">
      <c r="A41" s="124" t="s">
        <v>55</v>
      </c>
      <c r="B41" s="123" t="s">
        <v>304</v>
      </c>
      <c r="C41" s="118">
        <v>1554537</v>
      </c>
      <c r="D41" s="118">
        <v>0</v>
      </c>
      <c r="E41" s="118"/>
      <c r="F41" s="118"/>
      <c r="G41" s="118"/>
      <c r="H41" s="119">
        <f t="shared" si="0"/>
        <v>1554537</v>
      </c>
    </row>
    <row r="42" spans="1:8">
      <c r="A42" s="124" t="s">
        <v>56</v>
      </c>
      <c r="B42" s="123" t="s">
        <v>153</v>
      </c>
      <c r="C42" s="118">
        <v>178271</v>
      </c>
      <c r="D42" s="118">
        <f>[2]資本門!$G$24</f>
        <v>24900</v>
      </c>
      <c r="E42" s="118"/>
      <c r="F42" s="118"/>
      <c r="G42" s="118"/>
      <c r="H42" s="119">
        <f t="shared" si="0"/>
        <v>203171</v>
      </c>
    </row>
    <row r="43" spans="1:8">
      <c r="A43" s="124" t="s">
        <v>57</v>
      </c>
      <c r="B43" s="123" t="s">
        <v>154</v>
      </c>
      <c r="C43" s="118">
        <v>0</v>
      </c>
      <c r="D43" s="118">
        <v>0</v>
      </c>
      <c r="E43" s="118"/>
      <c r="F43" s="118"/>
      <c r="G43" s="118"/>
      <c r="H43" s="119">
        <f t="shared" si="0"/>
        <v>0</v>
      </c>
    </row>
    <row r="44" spans="1:8">
      <c r="A44" s="124" t="s">
        <v>58</v>
      </c>
      <c r="B44" s="123" t="s">
        <v>155</v>
      </c>
      <c r="C44" s="118">
        <v>0</v>
      </c>
      <c r="D44" s="118">
        <v>0</v>
      </c>
      <c r="E44" s="118"/>
      <c r="F44" s="118"/>
      <c r="G44" s="118"/>
      <c r="H44" s="119">
        <f t="shared" si="0"/>
        <v>0</v>
      </c>
    </row>
    <row r="45" spans="1:8">
      <c r="A45" s="124" t="s">
        <v>49</v>
      </c>
      <c r="B45" s="123" t="s">
        <v>141</v>
      </c>
      <c r="C45" s="118">
        <v>127258</v>
      </c>
      <c r="D45" s="118">
        <v>0</v>
      </c>
      <c r="E45" s="118"/>
      <c r="F45" s="118"/>
      <c r="G45" s="118"/>
      <c r="H45" s="119">
        <f t="shared" si="0"/>
        <v>127258</v>
      </c>
    </row>
    <row r="46" spans="1:8">
      <c r="A46" s="124" t="s">
        <v>50</v>
      </c>
      <c r="B46" s="123" t="s">
        <v>142</v>
      </c>
      <c r="C46" s="118">
        <v>42800</v>
      </c>
      <c r="D46" s="118">
        <v>0</v>
      </c>
      <c r="E46" s="118"/>
      <c r="F46" s="118">
        <v>42800</v>
      </c>
      <c r="G46" s="118"/>
      <c r="H46" s="119">
        <f t="shared" si="0"/>
        <v>0</v>
      </c>
    </row>
    <row r="47" spans="1:8">
      <c r="A47" s="124" t="s">
        <v>59</v>
      </c>
      <c r="B47" s="123" t="s">
        <v>156</v>
      </c>
      <c r="C47" s="118">
        <v>6835093</v>
      </c>
      <c r="D47" s="118">
        <f>[2]資本門!$G$25</f>
        <v>586376</v>
      </c>
      <c r="E47" s="118"/>
      <c r="F47" s="118">
        <v>469103</v>
      </c>
      <c r="G47" s="118"/>
      <c r="H47" s="119">
        <f>C47+D47+E47-F47-G47</f>
        <v>6952366</v>
      </c>
    </row>
    <row r="48" spans="1:8">
      <c r="A48" s="124" t="s">
        <v>60</v>
      </c>
      <c r="B48" s="123" t="s">
        <v>157</v>
      </c>
      <c r="C48" s="118">
        <v>3286452</v>
      </c>
      <c r="D48" s="118">
        <v>0</v>
      </c>
      <c r="E48" s="118">
        <v>5200</v>
      </c>
      <c r="F48" s="118">
        <v>183581</v>
      </c>
      <c r="G48" s="118"/>
      <c r="H48" s="119">
        <f t="shared" si="0"/>
        <v>3108071</v>
      </c>
    </row>
    <row r="49" spans="1:8">
      <c r="A49" s="124" t="s">
        <v>61</v>
      </c>
      <c r="B49" s="123" t="s">
        <v>158</v>
      </c>
      <c r="C49" s="118">
        <v>60824</v>
      </c>
      <c r="D49" s="118">
        <v>0</v>
      </c>
      <c r="E49" s="118">
        <v>3000</v>
      </c>
      <c r="F49" s="118"/>
      <c r="G49" s="118">
        <v>21131</v>
      </c>
      <c r="H49" s="119">
        <f t="shared" si="0"/>
        <v>42693</v>
      </c>
    </row>
    <row r="50" spans="1:8">
      <c r="A50" s="124" t="s">
        <v>62</v>
      </c>
      <c r="B50" s="123" t="s">
        <v>159</v>
      </c>
      <c r="C50" s="118">
        <v>109767</v>
      </c>
      <c r="D50" s="118">
        <v>0</v>
      </c>
      <c r="E50" s="118">
        <v>7725</v>
      </c>
      <c r="F50" s="118"/>
      <c r="G50" s="118"/>
      <c r="H50" s="119">
        <f t="shared" si="0"/>
        <v>117492</v>
      </c>
    </row>
    <row r="51" spans="1:8">
      <c r="A51" s="124" t="s">
        <v>63</v>
      </c>
      <c r="B51" s="123" t="s">
        <v>160</v>
      </c>
      <c r="C51" s="118">
        <v>59600</v>
      </c>
      <c r="D51" s="118">
        <v>0</v>
      </c>
      <c r="E51" s="118"/>
      <c r="F51" s="118"/>
      <c r="G51" s="118"/>
      <c r="H51" s="119">
        <f t="shared" si="0"/>
        <v>59600</v>
      </c>
    </row>
    <row r="52" spans="1:8">
      <c r="A52" s="124" t="s">
        <v>64</v>
      </c>
      <c r="B52" s="123" t="s">
        <v>161</v>
      </c>
      <c r="C52" s="118">
        <v>105629</v>
      </c>
      <c r="D52" s="118">
        <v>0</v>
      </c>
      <c r="E52" s="118"/>
      <c r="F52" s="118"/>
      <c r="G52" s="118"/>
      <c r="H52" s="119">
        <f t="shared" si="0"/>
        <v>105629</v>
      </c>
    </row>
    <row r="53" spans="1:8">
      <c r="A53" s="124"/>
      <c r="B53" s="123" t="s">
        <v>300</v>
      </c>
      <c r="C53" s="118">
        <v>591987</v>
      </c>
      <c r="D53" s="118"/>
      <c r="E53" s="118"/>
      <c r="F53" s="118"/>
      <c r="G53" s="118"/>
      <c r="H53" s="119">
        <f t="shared" si="0"/>
        <v>591987</v>
      </c>
    </row>
    <row r="54" spans="1:8">
      <c r="A54" s="170" t="s">
        <v>168</v>
      </c>
      <c r="B54" s="171"/>
      <c r="C54" s="168">
        <f>SUM(C56:C59)</f>
        <v>2580828</v>
      </c>
      <c r="D54" s="168">
        <f t="shared" ref="D54:H54" si="1">D55+D59</f>
        <v>62072</v>
      </c>
      <c r="E54" s="168">
        <f t="shared" si="1"/>
        <v>0</v>
      </c>
      <c r="F54" s="168">
        <f t="shared" si="1"/>
        <v>0</v>
      </c>
      <c r="G54" s="168">
        <f t="shared" si="1"/>
        <v>0</v>
      </c>
      <c r="H54" s="169">
        <f t="shared" si="1"/>
        <v>2642900</v>
      </c>
    </row>
    <row r="55" spans="1:8">
      <c r="A55" s="124"/>
      <c r="B55" s="123" t="s">
        <v>162</v>
      </c>
      <c r="C55" s="118">
        <f>SUM(C56:C58)</f>
        <v>2537228</v>
      </c>
      <c r="D55" s="118">
        <f t="shared" ref="D55:G55" si="2">SUM(D56:D58)</f>
        <v>62072</v>
      </c>
      <c r="E55" s="118">
        <f t="shared" si="2"/>
        <v>0</v>
      </c>
      <c r="F55" s="118">
        <f t="shared" si="2"/>
        <v>0</v>
      </c>
      <c r="G55" s="118">
        <f t="shared" si="2"/>
        <v>0</v>
      </c>
      <c r="H55" s="119">
        <f>SUM(H56:H58)</f>
        <v>2599300</v>
      </c>
    </row>
    <row r="56" spans="1:8">
      <c r="A56" s="124"/>
      <c r="B56" s="123" t="s">
        <v>163</v>
      </c>
      <c r="C56" s="118">
        <v>2299588</v>
      </c>
      <c r="D56" s="118">
        <f>[2]資本門!$B$27</f>
        <v>62072</v>
      </c>
      <c r="E56" s="118"/>
      <c r="F56" s="118"/>
      <c r="G56" s="118"/>
      <c r="H56" s="119">
        <f t="shared" si="0"/>
        <v>2361660</v>
      </c>
    </row>
    <row r="57" spans="1:8">
      <c r="A57" s="124"/>
      <c r="B57" s="123" t="s">
        <v>164</v>
      </c>
      <c r="C57" s="118">
        <v>95205</v>
      </c>
      <c r="D57" s="118"/>
      <c r="E57" s="118"/>
      <c r="F57" s="118"/>
      <c r="G57" s="118"/>
      <c r="H57" s="119">
        <f t="shared" si="0"/>
        <v>95205</v>
      </c>
    </row>
    <row r="58" spans="1:8">
      <c r="A58" s="124"/>
      <c r="B58" s="123" t="s">
        <v>165</v>
      </c>
      <c r="C58" s="118">
        <v>142435</v>
      </c>
      <c r="D58" s="118"/>
      <c r="E58" s="118"/>
      <c r="F58" s="118"/>
      <c r="G58" s="118"/>
      <c r="H58" s="119">
        <f t="shared" si="0"/>
        <v>142435</v>
      </c>
    </row>
    <row r="59" spans="1:8">
      <c r="A59" s="124"/>
      <c r="B59" s="123" t="s">
        <v>166</v>
      </c>
      <c r="C59" s="118">
        <v>43600</v>
      </c>
      <c r="D59" s="118"/>
      <c r="E59" s="118"/>
      <c r="F59" s="118"/>
      <c r="G59" s="118"/>
      <c r="H59" s="119">
        <f t="shared" si="0"/>
        <v>43600</v>
      </c>
    </row>
    <row r="60" spans="1:8">
      <c r="A60" s="170" t="s">
        <v>167</v>
      </c>
      <c r="B60" s="171"/>
      <c r="C60" s="168">
        <f>C61+C62+C63</f>
        <v>19542289</v>
      </c>
      <c r="D60" s="168">
        <f>SUM(D61:D63)</f>
        <v>1266745</v>
      </c>
      <c r="E60" s="168">
        <f>SUM(E61:E63)</f>
        <v>8600</v>
      </c>
      <c r="F60" s="168">
        <f>SUM(F61:F63)</f>
        <v>959223</v>
      </c>
      <c r="G60" s="168">
        <f>SUM(G61:G63)</f>
        <v>8600</v>
      </c>
      <c r="H60" s="169">
        <f>C60+D60+E60-F60-G60</f>
        <v>19849811</v>
      </c>
    </row>
    <row r="61" spans="1:8">
      <c r="A61" s="124"/>
      <c r="B61" s="123" t="s">
        <v>171</v>
      </c>
      <c r="C61" s="118">
        <v>751200</v>
      </c>
      <c r="D61" s="118"/>
      <c r="E61" s="118"/>
      <c r="F61" s="118"/>
      <c r="G61" s="118"/>
      <c r="H61" s="119">
        <f t="shared" si="0"/>
        <v>751200</v>
      </c>
    </row>
    <row r="62" spans="1:8">
      <c r="A62" s="124"/>
      <c r="B62" s="123" t="s">
        <v>172</v>
      </c>
      <c r="C62" s="118">
        <v>263640</v>
      </c>
      <c r="D62" s="118">
        <v>0</v>
      </c>
      <c r="E62" s="118"/>
      <c r="F62" s="118">
        <v>45000</v>
      </c>
      <c r="G62" s="118"/>
      <c r="H62" s="119">
        <f t="shared" si="0"/>
        <v>218640</v>
      </c>
    </row>
    <row r="63" spans="1:8">
      <c r="A63" s="124"/>
      <c r="B63" s="123" t="s">
        <v>173</v>
      </c>
      <c r="C63" s="118">
        <f>SUM(C64:C77)</f>
        <v>18527449</v>
      </c>
      <c r="D63" s="118">
        <f>SUM(D64:D77)</f>
        <v>1266745</v>
      </c>
      <c r="E63" s="118">
        <f>SUM(E64:E77)</f>
        <v>8600</v>
      </c>
      <c r="F63" s="118">
        <f>SUM(F64:F77)</f>
        <v>914223</v>
      </c>
      <c r="G63" s="118">
        <f>SUM(G64:G77)</f>
        <v>8600</v>
      </c>
      <c r="H63" s="119">
        <f t="shared" si="0"/>
        <v>18879971</v>
      </c>
    </row>
    <row r="64" spans="1:8">
      <c r="A64" s="124"/>
      <c r="B64" s="123" t="s">
        <v>287</v>
      </c>
      <c r="C64" s="118">
        <v>133862</v>
      </c>
      <c r="D64" s="118">
        <v>0</v>
      </c>
      <c r="E64" s="118"/>
      <c r="F64" s="118"/>
      <c r="G64" s="118"/>
      <c r="H64" s="119">
        <f t="shared" si="0"/>
        <v>133862</v>
      </c>
    </row>
    <row r="65" spans="1:8">
      <c r="A65" s="124"/>
      <c r="B65" s="123" t="s">
        <v>288</v>
      </c>
      <c r="C65" s="118">
        <v>48353</v>
      </c>
      <c r="D65" s="118">
        <v>0</v>
      </c>
      <c r="E65" s="118"/>
      <c r="F65" s="118"/>
      <c r="G65" s="118"/>
      <c r="H65" s="119">
        <f t="shared" si="0"/>
        <v>48353</v>
      </c>
    </row>
    <row r="66" spans="1:8">
      <c r="A66" s="124"/>
      <c r="B66" s="123" t="s">
        <v>289</v>
      </c>
      <c r="C66" s="118">
        <v>15862622</v>
      </c>
      <c r="D66" s="118">
        <f>[2]資本門!$G$29</f>
        <v>1209375</v>
      </c>
      <c r="E66" s="118">
        <v>8600</v>
      </c>
      <c r="F66" s="118">
        <v>838583</v>
      </c>
      <c r="G66" s="118"/>
      <c r="H66" s="119">
        <f t="shared" si="0"/>
        <v>16242014</v>
      </c>
    </row>
    <row r="67" spans="1:8">
      <c r="A67" s="124"/>
      <c r="B67" s="123" t="s">
        <v>290</v>
      </c>
      <c r="C67" s="118">
        <v>139609</v>
      </c>
      <c r="D67" s="118"/>
      <c r="E67" s="118"/>
      <c r="F67" s="118"/>
      <c r="G67" s="118"/>
      <c r="H67" s="119">
        <f t="shared" si="0"/>
        <v>139609</v>
      </c>
    </row>
    <row r="68" spans="1:8">
      <c r="A68" s="124"/>
      <c r="B68" s="123" t="s">
        <v>291</v>
      </c>
      <c r="C68" s="118">
        <v>499117</v>
      </c>
      <c r="D68" s="118"/>
      <c r="E68" s="118"/>
      <c r="F68" s="118"/>
      <c r="G68" s="118"/>
      <c r="H68" s="119">
        <f>C68+D68+E68-F68-G68</f>
        <v>499117</v>
      </c>
    </row>
    <row r="69" spans="1:8">
      <c r="A69" s="124"/>
      <c r="B69" s="123" t="s">
        <v>292</v>
      </c>
      <c r="C69" s="118">
        <v>153476</v>
      </c>
      <c r="D69" s="118"/>
      <c r="E69" s="118"/>
      <c r="F69" s="118"/>
      <c r="G69" s="118"/>
      <c r="H69" s="119">
        <f t="shared" si="0"/>
        <v>153476</v>
      </c>
    </row>
    <row r="70" spans="1:8">
      <c r="A70" s="124"/>
      <c r="B70" s="123" t="s">
        <v>293</v>
      </c>
      <c r="C70" s="118">
        <v>286030</v>
      </c>
      <c r="D70" s="118">
        <v>0</v>
      </c>
      <c r="E70" s="118"/>
      <c r="F70" s="118"/>
      <c r="G70" s="118"/>
      <c r="H70" s="119">
        <f t="shared" si="0"/>
        <v>286030</v>
      </c>
    </row>
    <row r="71" spans="1:8">
      <c r="A71" s="124"/>
      <c r="B71" s="123" t="s">
        <v>294</v>
      </c>
      <c r="C71" s="118">
        <v>1125344</v>
      </c>
      <c r="D71" s="118"/>
      <c r="E71" s="118"/>
      <c r="F71" s="118">
        <v>75640</v>
      </c>
      <c r="G71" s="118"/>
      <c r="H71" s="119">
        <f t="shared" si="0"/>
        <v>1049704</v>
      </c>
    </row>
    <row r="72" spans="1:8">
      <c r="A72" s="124"/>
      <c r="B72" s="123" t="s">
        <v>295</v>
      </c>
      <c r="C72" s="118">
        <v>81901</v>
      </c>
      <c r="D72" s="118"/>
      <c r="E72" s="118"/>
      <c r="F72" s="118"/>
      <c r="G72" s="118"/>
      <c r="H72" s="119">
        <f t="shared" si="0"/>
        <v>81901</v>
      </c>
    </row>
    <row r="73" spans="1:8">
      <c r="A73" s="124"/>
      <c r="B73" s="123" t="s">
        <v>296</v>
      </c>
      <c r="C73" s="118">
        <v>135165</v>
      </c>
      <c r="D73" s="118"/>
      <c r="E73" s="118"/>
      <c r="F73" s="118"/>
      <c r="G73" s="118">
        <v>8600</v>
      </c>
      <c r="H73" s="119">
        <f t="shared" si="0"/>
        <v>126565</v>
      </c>
    </row>
    <row r="74" spans="1:8">
      <c r="A74" s="124"/>
      <c r="B74" s="123" t="s">
        <v>297</v>
      </c>
      <c r="C74" s="118">
        <v>20904</v>
      </c>
      <c r="D74" s="118"/>
      <c r="E74" s="118"/>
      <c r="F74" s="118"/>
      <c r="G74" s="118"/>
      <c r="H74" s="119">
        <f t="shared" ref="H74:H84" si="3">C74+D74+E74-F74-G74</f>
        <v>20904</v>
      </c>
    </row>
    <row r="75" spans="1:8">
      <c r="A75" s="124"/>
      <c r="B75" s="123" t="s">
        <v>302</v>
      </c>
      <c r="C75" s="118">
        <v>1290</v>
      </c>
      <c r="D75" s="118"/>
      <c r="E75" s="118"/>
      <c r="F75" s="118"/>
      <c r="G75" s="118"/>
      <c r="H75" s="119">
        <f t="shared" si="3"/>
        <v>1290</v>
      </c>
    </row>
    <row r="76" spans="1:8">
      <c r="A76" s="124"/>
      <c r="B76" s="123" t="s">
        <v>301</v>
      </c>
      <c r="C76" s="118">
        <v>39776</v>
      </c>
      <c r="D76" s="118"/>
      <c r="E76" s="118"/>
      <c r="F76" s="118"/>
      <c r="G76" s="118"/>
      <c r="H76" s="119">
        <f t="shared" si="3"/>
        <v>39776</v>
      </c>
    </row>
    <row r="77" spans="1:8">
      <c r="A77" s="124"/>
      <c r="B77" s="123" t="s">
        <v>339</v>
      </c>
      <c r="C77" s="118">
        <v>0</v>
      </c>
      <c r="D77" s="118">
        <f>[2]資本門!$G$30</f>
        <v>57370</v>
      </c>
      <c r="E77" s="118"/>
      <c r="F77" s="118"/>
      <c r="G77" s="118"/>
      <c r="H77" s="119">
        <f t="shared" si="3"/>
        <v>57370</v>
      </c>
    </row>
    <row r="78" spans="1:8">
      <c r="A78" s="121" t="s">
        <v>169</v>
      </c>
      <c r="B78" s="120"/>
      <c r="C78" s="118">
        <v>0</v>
      </c>
      <c r="D78" s="118"/>
      <c r="E78" s="118"/>
      <c r="F78" s="118"/>
      <c r="G78" s="118"/>
      <c r="H78" s="119">
        <f t="shared" si="3"/>
        <v>0</v>
      </c>
    </row>
    <row r="79" spans="1:8">
      <c r="A79" s="124"/>
      <c r="B79" s="123" t="s">
        <v>170</v>
      </c>
      <c r="C79" s="118">
        <v>0</v>
      </c>
      <c r="D79" s="118"/>
      <c r="E79" s="118"/>
      <c r="F79" s="118"/>
      <c r="G79" s="118"/>
      <c r="H79" s="119">
        <f t="shared" si="3"/>
        <v>0</v>
      </c>
    </row>
    <row r="80" spans="1:8">
      <c r="A80" s="172" t="s">
        <v>65</v>
      </c>
      <c r="B80" s="175"/>
      <c r="C80" s="173">
        <f>C81+C84</f>
        <v>116345669</v>
      </c>
      <c r="D80" s="173">
        <f>D81+D84</f>
        <v>0</v>
      </c>
      <c r="E80" s="173">
        <f>E81+E84</f>
        <v>0</v>
      </c>
      <c r="F80" s="173">
        <f>F81+F84</f>
        <v>0</v>
      </c>
      <c r="G80" s="173">
        <f>SUM(G81:G84)</f>
        <v>0</v>
      </c>
      <c r="H80" s="174">
        <f>H81+H84</f>
        <v>116345669</v>
      </c>
    </row>
    <row r="81" spans="1:8">
      <c r="A81" s="232" t="s">
        <v>175</v>
      </c>
      <c r="B81" s="233"/>
      <c r="C81" s="118">
        <f>SUM(C82:C83)</f>
        <v>325000</v>
      </c>
      <c r="D81" s="118"/>
      <c r="E81" s="118"/>
      <c r="F81" s="118"/>
      <c r="G81" s="118"/>
      <c r="H81" s="119">
        <f t="shared" si="3"/>
        <v>325000</v>
      </c>
    </row>
    <row r="82" spans="1:8">
      <c r="A82" s="124"/>
      <c r="B82" s="123" t="s">
        <v>176</v>
      </c>
      <c r="C82" s="118">
        <v>25000</v>
      </c>
      <c r="D82" s="118"/>
      <c r="E82" s="118"/>
      <c r="F82" s="118"/>
      <c r="G82" s="118"/>
      <c r="H82" s="119">
        <f t="shared" si="3"/>
        <v>25000</v>
      </c>
    </row>
    <row r="83" spans="1:8">
      <c r="A83" s="124"/>
      <c r="B83" s="123" t="s">
        <v>177</v>
      </c>
      <c r="C83" s="118">
        <v>300000</v>
      </c>
      <c r="D83" s="118"/>
      <c r="E83" s="118"/>
      <c r="F83" s="118"/>
      <c r="G83" s="118"/>
      <c r="H83" s="119">
        <f t="shared" si="3"/>
        <v>300000</v>
      </c>
    </row>
    <row r="84" spans="1:8">
      <c r="A84" s="232" t="s">
        <v>305</v>
      </c>
      <c r="B84" s="233"/>
      <c r="C84" s="118">
        <v>116020669</v>
      </c>
      <c r="D84" s="118"/>
      <c r="E84" s="118"/>
      <c r="F84" s="118"/>
      <c r="G84" s="118"/>
      <c r="H84" s="119">
        <f t="shared" si="3"/>
        <v>116020669</v>
      </c>
    </row>
    <row r="85" spans="1:8">
      <c r="A85" s="172" t="s">
        <v>307</v>
      </c>
      <c r="B85" s="175"/>
      <c r="C85" s="173">
        <f>SUM(C86:C87)</f>
        <v>89400</v>
      </c>
      <c r="D85" s="173">
        <f>SUM(D86:D87)</f>
        <v>0</v>
      </c>
      <c r="E85" s="173">
        <f>SUM(E86:E87)</f>
        <v>0</v>
      </c>
      <c r="F85" s="173">
        <f>SUM(F86:F87)</f>
        <v>0</v>
      </c>
      <c r="G85" s="173">
        <f>SUM(G86:G87)</f>
        <v>0</v>
      </c>
      <c r="H85" s="174">
        <f>C85+D85+E85-F85-G85</f>
        <v>89400</v>
      </c>
    </row>
    <row r="86" spans="1:8">
      <c r="A86" s="124"/>
      <c r="B86" s="123" t="s">
        <v>139</v>
      </c>
      <c r="C86" s="118">
        <v>38400</v>
      </c>
      <c r="D86" s="118"/>
      <c r="E86" s="118"/>
      <c r="F86" s="118"/>
      <c r="G86" s="118"/>
      <c r="H86" s="119">
        <f>C86+D86+E86-F86-G86</f>
        <v>38400</v>
      </c>
    </row>
    <row r="87" spans="1:8">
      <c r="A87" s="124"/>
      <c r="B87" s="123" t="s">
        <v>134</v>
      </c>
      <c r="C87" s="118">
        <v>51000</v>
      </c>
      <c r="D87" s="118"/>
      <c r="E87" s="118"/>
      <c r="F87" s="118"/>
      <c r="G87" s="118"/>
      <c r="H87" s="119">
        <f>C87+D87+E87-F87-G87</f>
        <v>51000</v>
      </c>
    </row>
    <row r="88" spans="1:8">
      <c r="A88" s="232" t="s">
        <v>174</v>
      </c>
      <c r="B88" s="233"/>
      <c r="C88" s="118">
        <v>0</v>
      </c>
      <c r="D88" s="118"/>
      <c r="E88" s="118"/>
      <c r="F88" s="118"/>
      <c r="G88" s="118"/>
      <c r="H88" s="119">
        <f>C88+D88+E88-F88-G88</f>
        <v>0</v>
      </c>
    </row>
    <row r="89" spans="1:8" ht="17.25" thickBot="1">
      <c r="A89" s="29" t="s">
        <v>66</v>
      </c>
      <c r="B89" s="30"/>
      <c r="C89" s="23">
        <f t="shared" ref="C89:H89" si="4">C5+C80+C85</f>
        <v>451049589</v>
      </c>
      <c r="D89" s="23">
        <f t="shared" si="4"/>
        <v>6447482</v>
      </c>
      <c r="E89" s="23">
        <f t="shared" si="4"/>
        <v>270345</v>
      </c>
      <c r="F89" s="23">
        <f t="shared" si="4"/>
        <v>7571313</v>
      </c>
      <c r="G89" s="23">
        <f t="shared" si="4"/>
        <v>270345</v>
      </c>
      <c r="H89" s="24">
        <f t="shared" si="4"/>
        <v>452936051</v>
      </c>
    </row>
    <row r="90" spans="1:8">
      <c r="D90" s="131"/>
    </row>
  </sheetData>
  <sheetProtection algorithmName="SHA-512" hashValue="XQ3hGVpsQHjbTql3oOKTVpkViy6pOsQSjixUHxLrCyGZ5msbPo5ncZniDjS3YdcB2fI1OJ0irMO3OkMKwH3g2A==" saltValue="6xfiN7+oo6YA6qdfa0jl8g==" spinCount="100000" sheet="1" objects="1" scenarios="1"/>
  <mergeCells count="8">
    <mergeCell ref="A84:B84"/>
    <mergeCell ref="A88:B88"/>
    <mergeCell ref="A81:B81"/>
    <mergeCell ref="A1:H1"/>
    <mergeCell ref="A6:B6"/>
    <mergeCell ref="A4:B4"/>
    <mergeCell ref="A2:H2"/>
    <mergeCell ref="A3:H3"/>
  </mergeCells>
  <phoneticPr fontId="1" type="noConversion"/>
  <printOptions horizontalCentered="1"/>
  <pageMargins left="3.937007874015748E-2" right="3.937007874015748E-2" top="0.74803149606299213" bottom="0.74803149606299213" header="0.31496062992125984" footer="0.31496062992125984"/>
  <pageSetup paperSize="9" scale="93" fitToHeight="2" orientation="portrait" r:id="rId1"/>
  <headerFooter>
    <oddHeader>&amp;R
&amp;"標楷體,標準"全&amp;N頁第&amp;P頁
單位：新臺幣元</oddHeader>
    <oddFooter>&amp;C～    　   ～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G4" sqref="G1:G1048576"/>
    </sheetView>
  </sheetViews>
  <sheetFormatPr defaultColWidth="8.75" defaultRowHeight="16.5"/>
  <cols>
    <col min="1" max="1" width="2.375" style="18" customWidth="1"/>
    <col min="2" max="2" width="18" style="18" customWidth="1"/>
    <col min="3" max="4" width="15" style="3" customWidth="1"/>
    <col min="5" max="5" width="13.875" style="3" bestFit="1" customWidth="1"/>
    <col min="6" max="6" width="11.625" style="3" customWidth="1"/>
    <col min="7" max="7" width="23" style="3" hidden="1" customWidth="1"/>
    <col min="8" max="8" width="26.25" style="3" customWidth="1"/>
    <col min="9" max="9" width="8.75" style="3"/>
    <col min="10" max="10" width="23.125" style="3" customWidth="1"/>
    <col min="11" max="11" width="17.875" style="3" customWidth="1"/>
    <col min="12" max="16384" width="8.75" style="3"/>
  </cols>
  <sheetData>
    <row r="1" spans="1:11">
      <c r="A1" s="202" t="s">
        <v>188</v>
      </c>
      <c r="B1" s="202"/>
      <c r="C1" s="202"/>
      <c r="D1" s="202"/>
      <c r="E1" s="202"/>
      <c r="F1" s="202"/>
      <c r="G1" s="202"/>
    </row>
    <row r="2" spans="1:11">
      <c r="A2" s="202" t="s">
        <v>279</v>
      </c>
      <c r="B2" s="202"/>
      <c r="C2" s="202"/>
      <c r="D2" s="202"/>
      <c r="E2" s="202"/>
      <c r="F2" s="202"/>
      <c r="G2" s="202"/>
    </row>
    <row r="3" spans="1:11" ht="17.25" thickBot="1">
      <c r="A3" s="215" t="s">
        <v>315</v>
      </c>
      <c r="B3" s="215"/>
      <c r="C3" s="215"/>
      <c r="D3" s="215"/>
      <c r="E3" s="215"/>
      <c r="F3" s="215"/>
      <c r="G3" s="215"/>
    </row>
    <row r="4" spans="1:11" ht="24" customHeight="1">
      <c r="A4" s="240" t="s">
        <v>185</v>
      </c>
      <c r="B4" s="241"/>
      <c r="C4" s="244" t="s">
        <v>67</v>
      </c>
      <c r="D4" s="244" t="s">
        <v>68</v>
      </c>
      <c r="E4" s="246" t="s">
        <v>184</v>
      </c>
      <c r="F4" s="247"/>
      <c r="G4" s="42" t="s">
        <v>183</v>
      </c>
    </row>
    <row r="5" spans="1:11" ht="23.1" customHeight="1">
      <c r="A5" s="242"/>
      <c r="B5" s="243"/>
      <c r="C5" s="245"/>
      <c r="D5" s="245"/>
      <c r="E5" s="31" t="s">
        <v>69</v>
      </c>
      <c r="F5" s="32" t="s">
        <v>70</v>
      </c>
      <c r="G5" s="43"/>
      <c r="K5" s="6"/>
    </row>
    <row r="6" spans="1:11" ht="29.45" customHeight="1">
      <c r="A6" s="250" t="s">
        <v>71</v>
      </c>
      <c r="B6" s="251"/>
      <c r="C6" s="35">
        <f>SUM(C7:C9)</f>
        <v>43816516</v>
      </c>
      <c r="D6" s="35">
        <f>SUM(D7:D9)</f>
        <v>41401930</v>
      </c>
      <c r="E6" s="35">
        <f>D6-C6</f>
        <v>-2414586</v>
      </c>
      <c r="F6" s="36">
        <f>SUM(E6/C6*100)</f>
        <v>-5.5106754722351727</v>
      </c>
      <c r="G6" s="155"/>
      <c r="J6" s="6"/>
      <c r="K6" s="6"/>
    </row>
    <row r="7" spans="1:11" ht="29.45" customHeight="1">
      <c r="A7" s="136"/>
      <c r="B7" s="111" t="s">
        <v>267</v>
      </c>
      <c r="C7" s="37">
        <v>34850256</v>
      </c>
      <c r="D7" s="44">
        <v>32948052</v>
      </c>
      <c r="E7" s="35">
        <f t="shared" ref="E7:E9" si="0">D7-C7</f>
        <v>-1902204</v>
      </c>
      <c r="F7" s="36">
        <f>SUM(E7/C7*100)</f>
        <v>-5.4582210242587603</v>
      </c>
      <c r="G7" s="155"/>
      <c r="J7" s="6"/>
      <c r="K7" s="6"/>
    </row>
    <row r="8" spans="1:11" ht="29.45" customHeight="1">
      <c r="A8" s="136"/>
      <c r="B8" s="111" t="s">
        <v>268</v>
      </c>
      <c r="C8" s="37">
        <v>5025380</v>
      </c>
      <c r="D8" s="38">
        <v>4772738</v>
      </c>
      <c r="E8" s="35">
        <f t="shared" si="0"/>
        <v>-252642</v>
      </c>
      <c r="F8" s="36">
        <f>SUM(E8/C8*100)</f>
        <v>-5.027321316994934</v>
      </c>
      <c r="G8" s="155"/>
      <c r="J8" s="6"/>
      <c r="K8" s="6"/>
    </row>
    <row r="9" spans="1:11" ht="29.45" customHeight="1">
      <c r="A9" s="135"/>
      <c r="B9" s="111" t="s">
        <v>269</v>
      </c>
      <c r="C9" s="37">
        <v>3940880</v>
      </c>
      <c r="D9" s="35">
        <v>3681140</v>
      </c>
      <c r="E9" s="35">
        <f t="shared" si="0"/>
        <v>-259740</v>
      </c>
      <c r="F9" s="36">
        <f>SUM(E9/C9*100)</f>
        <v>-6.5909137045532971</v>
      </c>
      <c r="G9" s="155"/>
      <c r="J9" s="6"/>
      <c r="K9" s="6"/>
    </row>
    <row r="10" spans="1:11" ht="35.1" customHeight="1">
      <c r="A10" s="252" t="s">
        <v>72</v>
      </c>
      <c r="B10" s="253"/>
      <c r="C10" s="37">
        <f>SUM(C11:C12)</f>
        <v>52878192</v>
      </c>
      <c r="D10" s="37">
        <f>D11+D12</f>
        <v>37938709</v>
      </c>
      <c r="E10" s="37">
        <f t="shared" ref="E10:E18" si="1">D10-C10</f>
        <v>-14939483</v>
      </c>
      <c r="F10" s="36">
        <f>SUM(E10/C10*100)</f>
        <v>-28.252635793598994</v>
      </c>
      <c r="G10" s="137"/>
      <c r="J10" s="6"/>
      <c r="K10" s="6"/>
    </row>
    <row r="11" spans="1:11" ht="34.5" customHeight="1">
      <c r="A11" s="136"/>
      <c r="B11" s="111" t="s">
        <v>265</v>
      </c>
      <c r="C11" s="37">
        <v>45000000</v>
      </c>
      <c r="D11" s="37">
        <v>31074675</v>
      </c>
      <c r="E11" s="37">
        <f t="shared" si="1"/>
        <v>-13925325</v>
      </c>
      <c r="F11" s="36">
        <f t="shared" ref="F11:F18" si="2">SUM(E11/C11*100)</f>
        <v>-30.945166666666669</v>
      </c>
      <c r="G11" s="137" t="s">
        <v>309</v>
      </c>
      <c r="J11" s="6"/>
      <c r="K11" s="6"/>
    </row>
    <row r="12" spans="1:11" ht="70.5" customHeight="1">
      <c r="A12" s="112"/>
      <c r="B12" s="111" t="s">
        <v>266</v>
      </c>
      <c r="C12" s="37">
        <v>7878192</v>
      </c>
      <c r="D12" s="37">
        <v>6864034</v>
      </c>
      <c r="E12" s="37">
        <f t="shared" si="1"/>
        <v>-1014158</v>
      </c>
      <c r="F12" s="36">
        <f>SUM(E12/C12*100)</f>
        <v>-12.872978977917777</v>
      </c>
      <c r="G12" s="137" t="s">
        <v>325</v>
      </c>
      <c r="J12" s="6"/>
      <c r="K12" s="6"/>
    </row>
    <row r="13" spans="1:11" ht="27" customHeight="1">
      <c r="A13" s="252" t="s">
        <v>73</v>
      </c>
      <c r="B13" s="253"/>
      <c r="C13" s="37">
        <f>SUM(C14:C15)</f>
        <v>12874602</v>
      </c>
      <c r="D13" s="37">
        <f>SUM(D14:D15)</f>
        <v>11818628</v>
      </c>
      <c r="E13" s="37">
        <f t="shared" ref="E13:F13" si="3">E14</f>
        <v>-1385722</v>
      </c>
      <c r="F13" s="39">
        <f t="shared" si="3"/>
        <v>-10.847476892039376</v>
      </c>
      <c r="G13" s="43"/>
      <c r="J13" s="6"/>
      <c r="K13" s="6"/>
    </row>
    <row r="14" spans="1:11" ht="100.5" customHeight="1">
      <c r="A14" s="136"/>
      <c r="B14" s="111" t="s">
        <v>264</v>
      </c>
      <c r="C14" s="37">
        <f>12874602-C15</f>
        <v>12774602</v>
      </c>
      <c r="D14" s="37">
        <v>11388880</v>
      </c>
      <c r="E14" s="37">
        <f t="shared" si="1"/>
        <v>-1385722</v>
      </c>
      <c r="F14" s="36">
        <f>SUM(E14/C14*100)</f>
        <v>-10.847476892039376</v>
      </c>
      <c r="G14" s="155" t="s">
        <v>343</v>
      </c>
      <c r="J14" s="6"/>
    </row>
    <row r="15" spans="1:11" ht="144.75" customHeight="1">
      <c r="A15" s="112"/>
      <c r="B15" s="111" t="s">
        <v>275</v>
      </c>
      <c r="C15" s="37">
        <v>100000</v>
      </c>
      <c r="D15" s="37">
        <v>429748</v>
      </c>
      <c r="E15" s="37">
        <f t="shared" si="1"/>
        <v>329748</v>
      </c>
      <c r="F15" s="36">
        <f>SUM(E15/C15*100)</f>
        <v>329.74800000000005</v>
      </c>
      <c r="G15" s="137" t="s">
        <v>326</v>
      </c>
      <c r="J15" s="6"/>
    </row>
    <row r="16" spans="1:11" ht="36" customHeight="1">
      <c r="A16" s="252" t="s">
        <v>74</v>
      </c>
      <c r="B16" s="253"/>
      <c r="C16" s="37">
        <f>C17+C18</f>
        <v>17858062</v>
      </c>
      <c r="D16" s="37">
        <f>D17+D18</f>
        <v>63234752</v>
      </c>
      <c r="E16" s="37">
        <f t="shared" si="1"/>
        <v>45376690</v>
      </c>
      <c r="F16" s="36">
        <f t="shared" si="2"/>
        <v>254.09638515086351</v>
      </c>
      <c r="G16" s="181" t="s">
        <v>286</v>
      </c>
      <c r="J16" s="6"/>
    </row>
    <row r="17" spans="1:10" ht="27.6" customHeight="1">
      <c r="A17" s="136"/>
      <c r="B17" s="111" t="s">
        <v>263</v>
      </c>
      <c r="C17" s="37">
        <v>9343018</v>
      </c>
      <c r="D17" s="37">
        <v>10954446</v>
      </c>
      <c r="E17" s="37">
        <f t="shared" si="1"/>
        <v>1611428</v>
      </c>
      <c r="F17" s="36">
        <f t="shared" si="2"/>
        <v>17.247403355104314</v>
      </c>
      <c r="G17" s="182" t="s">
        <v>329</v>
      </c>
      <c r="J17" s="6"/>
    </row>
    <row r="18" spans="1:10" s="198" customFormat="1" ht="369.95" customHeight="1">
      <c r="A18" s="197"/>
      <c r="B18" s="200" t="s">
        <v>262</v>
      </c>
      <c r="C18" s="37">
        <f>17858062-9343018</f>
        <v>8515044</v>
      </c>
      <c r="D18" s="37">
        <f>63234752-D17</f>
        <v>52280306</v>
      </c>
      <c r="E18" s="37">
        <f t="shared" si="1"/>
        <v>43765262</v>
      </c>
      <c r="F18" s="36">
        <f t="shared" si="2"/>
        <v>513.97575866900979</v>
      </c>
      <c r="G18" s="196" t="s">
        <v>327</v>
      </c>
      <c r="J18" s="199"/>
    </row>
    <row r="19" spans="1:10" ht="30" customHeight="1">
      <c r="A19" s="252" t="s">
        <v>75</v>
      </c>
      <c r="B19" s="253"/>
      <c r="C19" s="37">
        <f>C20</f>
        <v>15856590</v>
      </c>
      <c r="D19" s="37">
        <f>D20</f>
        <v>13156636</v>
      </c>
      <c r="E19" s="37">
        <f t="shared" ref="E19:F19" si="4">E20</f>
        <v>-2699954</v>
      </c>
      <c r="F19" s="36">
        <f t="shared" si="4"/>
        <v>-17.027330592517053</v>
      </c>
      <c r="G19" s="116"/>
      <c r="J19" s="6"/>
    </row>
    <row r="20" spans="1:10" ht="84" customHeight="1">
      <c r="A20" s="112"/>
      <c r="B20" s="111" t="s">
        <v>261</v>
      </c>
      <c r="C20" s="37">
        <v>15856590</v>
      </c>
      <c r="D20" s="37">
        <v>13156636</v>
      </c>
      <c r="E20" s="37">
        <f>D20-C20</f>
        <v>-2699954</v>
      </c>
      <c r="F20" s="36">
        <f>SUM(E20/C20*100)</f>
        <v>-17.027330592517053</v>
      </c>
      <c r="G20" s="183" t="s">
        <v>328</v>
      </c>
      <c r="J20" s="6"/>
    </row>
    <row r="21" spans="1:10" ht="30" customHeight="1" thickBot="1">
      <c r="A21" s="248" t="s">
        <v>260</v>
      </c>
      <c r="B21" s="249"/>
      <c r="C21" s="45">
        <f>SUM(C6+C10+C13+C16+C19)</f>
        <v>143283962</v>
      </c>
      <c r="D21" s="45">
        <f>SUM(D6+D10+D13+D16+D19)</f>
        <v>167550655</v>
      </c>
      <c r="E21" s="46">
        <f>SUM(D21-C21)</f>
        <v>24266693</v>
      </c>
      <c r="F21" s="47">
        <f>SUM(E21/C21*100)</f>
        <v>16.936084584260726</v>
      </c>
      <c r="G21" s="117"/>
      <c r="J21" s="6"/>
    </row>
    <row r="22" spans="1:10" hidden="1">
      <c r="C22" s="138">
        <f>C21-收支餘絀表!C6</f>
        <v>0</v>
      </c>
      <c r="D22" s="138">
        <f>D21-收支餘絀表!D6</f>
        <v>0</v>
      </c>
      <c r="J22" s="6"/>
    </row>
    <row r="23" spans="1:10">
      <c r="J23" s="6"/>
    </row>
    <row r="24" spans="1:10">
      <c r="J24" s="6"/>
    </row>
    <row r="25" spans="1:10">
      <c r="J25" s="6"/>
    </row>
    <row r="26" spans="1:10">
      <c r="J26" s="6"/>
    </row>
    <row r="27" spans="1:10">
      <c r="J27" s="6"/>
    </row>
  </sheetData>
  <sheetProtection algorithmName="SHA-512" hashValue="WoDgq4gC6PRe+wn3iMP9eOthP2h7kvhzLrhgsGJa2LLF9gf311aOlRVejsHRfYbE7IIC07eB6dTb2mUetK6x2Q==" saltValue="9oyqHeCYs1e//jQHghZL5g==" spinCount="100000" sheet="1" objects="1" scenarios="1"/>
  <mergeCells count="13">
    <mergeCell ref="A21:B21"/>
    <mergeCell ref="A6:B6"/>
    <mergeCell ref="A10:B10"/>
    <mergeCell ref="A13:B13"/>
    <mergeCell ref="A16:B16"/>
    <mergeCell ref="A19:B19"/>
    <mergeCell ref="A1:G1"/>
    <mergeCell ref="A4:B5"/>
    <mergeCell ref="C4:C5"/>
    <mergeCell ref="D4:D5"/>
    <mergeCell ref="E4:F4"/>
    <mergeCell ref="A2:G2"/>
    <mergeCell ref="A3:G3"/>
  </mergeCells>
  <phoneticPr fontId="1" type="noConversion"/>
  <printOptions horizontalCentered="1"/>
  <pageMargins left="0.23622047244094491" right="0.23622047244094491" top="0.74803149606299213" bottom="0.74803149606299213" header="0.31496062992125984" footer="0.31496062992125984"/>
  <pageSetup paperSize="9" orientation="portrait" r:id="rId1"/>
  <headerFooter>
    <oddHeader>&amp;R
&amp;"標楷體,標準"全&amp;N頁第&amp;P頁
單位：新臺幣元</oddHeader>
    <oddFooter>&amp;C～ 　　～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1"/>
  <sheetViews>
    <sheetView zoomScaleNormal="100" workbookViewId="0">
      <pane xSplit="3" ySplit="8" topLeftCell="D9" activePane="bottomRight" state="frozen"/>
      <selection pane="topRight" activeCell="D1" sqref="D1"/>
      <selection pane="bottomLeft" activeCell="A9" sqref="A9"/>
      <selection pane="bottomRight" activeCell="G6" sqref="G1:G1048576"/>
    </sheetView>
  </sheetViews>
  <sheetFormatPr defaultColWidth="8.75" defaultRowHeight="16.5"/>
  <cols>
    <col min="1" max="1" width="1.875" style="3" customWidth="1"/>
    <col min="2" max="2" width="21.75" style="3" customWidth="1"/>
    <col min="3" max="4" width="14.75" style="3" bestFit="1" customWidth="1"/>
    <col min="5" max="5" width="14.625" style="3" customWidth="1"/>
    <col min="6" max="6" width="10.25" style="3" customWidth="1"/>
    <col min="7" max="7" width="22.625" style="3" hidden="1" customWidth="1"/>
    <col min="8" max="8" width="13.875" style="3" bestFit="1" customWidth="1"/>
    <col min="9" max="11" width="11.125" style="3" bestFit="1" customWidth="1"/>
    <col min="12" max="16384" width="8.75" style="3"/>
  </cols>
  <sheetData>
    <row r="1" spans="1:12" ht="17.45" customHeight="1">
      <c r="A1" s="256" t="s">
        <v>280</v>
      </c>
      <c r="B1" s="256"/>
      <c r="C1" s="256"/>
      <c r="D1" s="256"/>
      <c r="E1" s="256"/>
      <c r="F1" s="256"/>
      <c r="G1" s="256"/>
      <c r="K1" s="6"/>
    </row>
    <row r="2" spans="1:12" ht="17.45" customHeight="1">
      <c r="A2" s="256" t="s">
        <v>281</v>
      </c>
      <c r="B2" s="256"/>
      <c r="C2" s="256"/>
      <c r="D2" s="256"/>
      <c r="E2" s="256"/>
      <c r="F2" s="256"/>
      <c r="G2" s="256"/>
      <c r="K2" s="6"/>
    </row>
    <row r="3" spans="1:12" ht="17.45" customHeight="1" thickBot="1">
      <c r="A3" s="266" t="s">
        <v>316</v>
      </c>
      <c r="B3" s="266"/>
      <c r="C3" s="266"/>
      <c r="D3" s="266"/>
      <c r="E3" s="266"/>
      <c r="F3" s="266"/>
      <c r="G3" s="266"/>
      <c r="K3" s="6"/>
    </row>
    <row r="4" spans="1:12">
      <c r="A4" s="262" t="s">
        <v>76</v>
      </c>
      <c r="B4" s="263"/>
      <c r="C4" s="257" t="s">
        <v>67</v>
      </c>
      <c r="D4" s="257" t="s">
        <v>68</v>
      </c>
      <c r="E4" s="259" t="s">
        <v>77</v>
      </c>
      <c r="F4" s="259"/>
      <c r="G4" s="260" t="s">
        <v>78</v>
      </c>
      <c r="K4" s="6"/>
    </row>
    <row r="5" spans="1:12">
      <c r="A5" s="264"/>
      <c r="B5" s="265"/>
      <c r="C5" s="258"/>
      <c r="D5" s="258"/>
      <c r="E5" s="161" t="s">
        <v>79</v>
      </c>
      <c r="F5" s="161" t="s">
        <v>80</v>
      </c>
      <c r="G5" s="261"/>
      <c r="K5" s="6"/>
      <c r="L5" s="21"/>
    </row>
    <row r="6" spans="1:12">
      <c r="A6" s="50" t="s">
        <v>81</v>
      </c>
      <c r="B6" s="51"/>
      <c r="C6" s="55">
        <f>SUM(C7:C11)</f>
        <v>2371988</v>
      </c>
      <c r="D6" s="55">
        <f>SUM(D7:D11)</f>
        <v>1657661</v>
      </c>
      <c r="E6" s="34">
        <f>D6-C6</f>
        <v>-714327</v>
      </c>
      <c r="F6" s="58">
        <f>E6/C6*100</f>
        <v>-30.115118626232512</v>
      </c>
      <c r="G6" s="152"/>
      <c r="K6" s="6"/>
    </row>
    <row r="7" spans="1:12">
      <c r="A7" s="144"/>
      <c r="B7" s="28" t="s">
        <v>190</v>
      </c>
      <c r="C7" s="55">
        <v>1120968</v>
      </c>
      <c r="D7" s="7">
        <v>1114325</v>
      </c>
      <c r="E7" s="34">
        <f t="shared" ref="E7:E37" si="0">D7-C7</f>
        <v>-6643</v>
      </c>
      <c r="F7" s="58">
        <f t="shared" ref="F7:F36" si="1">E7/C7*100</f>
        <v>-0.59261281321143877</v>
      </c>
      <c r="G7" s="152"/>
      <c r="K7" s="6"/>
      <c r="L7" s="40"/>
    </row>
    <row r="8" spans="1:12" ht="37.5" customHeight="1">
      <c r="A8" s="143"/>
      <c r="B8" s="28" t="s">
        <v>191</v>
      </c>
      <c r="C8" s="55">
        <v>580760</v>
      </c>
      <c r="D8" s="7">
        <v>237319</v>
      </c>
      <c r="E8" s="34">
        <f t="shared" si="0"/>
        <v>-343441</v>
      </c>
      <c r="F8" s="58">
        <f t="shared" si="1"/>
        <v>-59.136476341345826</v>
      </c>
      <c r="G8" s="184" t="s">
        <v>274</v>
      </c>
      <c r="K8" s="6"/>
    </row>
    <row r="9" spans="1:12" ht="31.5">
      <c r="A9" s="143"/>
      <c r="B9" s="26" t="s">
        <v>189</v>
      </c>
      <c r="C9" s="55">
        <v>40260</v>
      </c>
      <c r="D9" s="7">
        <v>31017</v>
      </c>
      <c r="E9" s="34">
        <f t="shared" si="0"/>
        <v>-9243</v>
      </c>
      <c r="F9" s="58">
        <f t="shared" si="1"/>
        <v>-22.958271236959764</v>
      </c>
      <c r="G9" s="184" t="s">
        <v>341</v>
      </c>
      <c r="K9" s="6"/>
    </row>
    <row r="10" spans="1:12" ht="34.5" customHeight="1">
      <c r="A10" s="143"/>
      <c r="B10" s="26" t="s">
        <v>271</v>
      </c>
      <c r="C10" s="55">
        <v>0</v>
      </c>
      <c r="D10" s="7">
        <v>0</v>
      </c>
      <c r="E10" s="34">
        <f t="shared" si="0"/>
        <v>0</v>
      </c>
      <c r="F10" s="58"/>
      <c r="G10" s="153" t="s">
        <v>330</v>
      </c>
      <c r="K10" s="6"/>
    </row>
    <row r="11" spans="1:12" ht="72" customHeight="1">
      <c r="A11" s="27"/>
      <c r="B11" s="28" t="s">
        <v>192</v>
      </c>
      <c r="C11" s="55">
        <v>630000</v>
      </c>
      <c r="D11" s="7">
        <v>275000</v>
      </c>
      <c r="E11" s="34">
        <f t="shared" si="0"/>
        <v>-355000</v>
      </c>
      <c r="F11" s="58">
        <f t="shared" si="1"/>
        <v>-56.349206349206348</v>
      </c>
      <c r="G11" s="184" t="s">
        <v>310</v>
      </c>
      <c r="K11" s="6"/>
    </row>
    <row r="12" spans="1:12">
      <c r="A12" s="25" t="s">
        <v>82</v>
      </c>
      <c r="B12" s="20"/>
      <c r="C12" s="55">
        <f>SUM(C13:C17)</f>
        <v>20685874</v>
      </c>
      <c r="D12" s="55">
        <f>SUM(D13:D17)</f>
        <v>20151650</v>
      </c>
      <c r="E12" s="34">
        <f t="shared" si="0"/>
        <v>-534224</v>
      </c>
      <c r="F12" s="58">
        <f t="shared" si="1"/>
        <v>-2.5825546457452075</v>
      </c>
      <c r="G12" s="153"/>
      <c r="K12" s="6"/>
    </row>
    <row r="13" spans="1:12">
      <c r="A13" s="144"/>
      <c r="B13" s="28" t="s">
        <v>190</v>
      </c>
      <c r="C13" s="55">
        <v>13628559</v>
      </c>
      <c r="D13" s="7">
        <v>13455525</v>
      </c>
      <c r="E13" s="34">
        <f t="shared" si="0"/>
        <v>-173034</v>
      </c>
      <c r="F13" s="58">
        <f t="shared" si="1"/>
        <v>-1.2696426672841936</v>
      </c>
      <c r="G13" s="153" t="s">
        <v>83</v>
      </c>
      <c r="K13" s="6"/>
    </row>
    <row r="14" spans="1:12" ht="249.95" customHeight="1">
      <c r="A14" s="143"/>
      <c r="B14" s="53" t="s">
        <v>193</v>
      </c>
      <c r="C14" s="55">
        <v>5009300</v>
      </c>
      <c r="D14" s="7">
        <v>3851274</v>
      </c>
      <c r="E14" s="34">
        <f t="shared" si="0"/>
        <v>-1158026</v>
      </c>
      <c r="F14" s="58">
        <f t="shared" si="1"/>
        <v>-23.117521410177069</v>
      </c>
      <c r="G14" s="184" t="s">
        <v>331</v>
      </c>
      <c r="K14" s="6"/>
    </row>
    <row r="15" spans="1:12" s="21" customFormat="1" ht="207.95" customHeight="1">
      <c r="A15" s="142"/>
      <c r="B15" s="54" t="s">
        <v>194</v>
      </c>
      <c r="C15" s="130">
        <v>1303600</v>
      </c>
      <c r="D15" s="56">
        <v>903628</v>
      </c>
      <c r="E15" s="34">
        <f t="shared" si="0"/>
        <v>-399972</v>
      </c>
      <c r="F15" s="58">
        <f t="shared" si="1"/>
        <v>-30.682111077017488</v>
      </c>
      <c r="G15" s="184" t="s">
        <v>332</v>
      </c>
      <c r="H15" s="132"/>
      <c r="I15" s="132"/>
      <c r="J15" s="133"/>
      <c r="K15" s="133"/>
      <c r="L15" s="3"/>
    </row>
    <row r="16" spans="1:12" ht="44.25" customHeight="1">
      <c r="A16" s="141"/>
      <c r="B16" s="53" t="s">
        <v>189</v>
      </c>
      <c r="C16" s="55">
        <v>651684</v>
      </c>
      <c r="D16" s="7">
        <v>662419</v>
      </c>
      <c r="E16" s="34">
        <f t="shared" si="0"/>
        <v>10735</v>
      </c>
      <c r="F16" s="58">
        <f>E16/C16*100</f>
        <v>1.6472707631305969</v>
      </c>
      <c r="G16" s="153"/>
      <c r="K16" s="6"/>
    </row>
    <row r="17" spans="1:12" s="40" customFormat="1" ht="60.75" customHeight="1">
      <c r="A17" s="60"/>
      <c r="B17" s="53" t="s">
        <v>195</v>
      </c>
      <c r="C17" s="55">
        <v>92731</v>
      </c>
      <c r="D17" s="7">
        <v>1278804</v>
      </c>
      <c r="E17" s="34">
        <f t="shared" si="0"/>
        <v>1186073</v>
      </c>
      <c r="F17" s="58">
        <f t="shared" ref="F17" si="2">E17/C17*100</f>
        <v>1279.046920662993</v>
      </c>
      <c r="G17" s="184" t="s">
        <v>333</v>
      </c>
      <c r="J17" s="3"/>
      <c r="K17" s="6"/>
      <c r="L17" s="3"/>
    </row>
    <row r="18" spans="1:12" ht="27.95" customHeight="1">
      <c r="A18" s="50" t="s">
        <v>84</v>
      </c>
      <c r="B18" s="51"/>
      <c r="C18" s="113">
        <f>SUM(C19:C23)</f>
        <v>71547741</v>
      </c>
      <c r="D18" s="113">
        <f>SUM(D19:D23)</f>
        <v>63893764</v>
      </c>
      <c r="E18" s="34">
        <f t="shared" si="0"/>
        <v>-7653977</v>
      </c>
      <c r="F18" s="58">
        <f t="shared" ref="F18:F23" si="3">E18/C18*100</f>
        <v>-10.697720002089234</v>
      </c>
      <c r="G18" s="152"/>
      <c r="K18" s="6"/>
    </row>
    <row r="19" spans="1:12">
      <c r="A19" s="140"/>
      <c r="B19" s="53" t="s">
        <v>190</v>
      </c>
      <c r="C19" s="113">
        <v>47962302</v>
      </c>
      <c r="D19" s="114">
        <v>46964943</v>
      </c>
      <c r="E19" s="34">
        <f t="shared" si="0"/>
        <v>-997359</v>
      </c>
      <c r="F19" s="58">
        <f t="shared" si="3"/>
        <v>-2.0794644093605013</v>
      </c>
      <c r="G19" s="152" t="s">
        <v>83</v>
      </c>
      <c r="K19" s="6"/>
    </row>
    <row r="20" spans="1:12" ht="290.10000000000002" customHeight="1">
      <c r="A20" s="140"/>
      <c r="B20" s="54" t="s">
        <v>191</v>
      </c>
      <c r="C20" s="113">
        <v>15378876</v>
      </c>
      <c r="D20" s="114">
        <v>9026250</v>
      </c>
      <c r="E20" s="34">
        <f t="shared" si="0"/>
        <v>-6352626</v>
      </c>
      <c r="F20" s="58">
        <f t="shared" si="3"/>
        <v>-41.307479168178482</v>
      </c>
      <c r="G20" s="184" t="s">
        <v>334</v>
      </c>
      <c r="K20" s="6"/>
    </row>
    <row r="21" spans="1:12" ht="88.5" customHeight="1">
      <c r="A21" s="141"/>
      <c r="B21" s="53" t="s">
        <v>194</v>
      </c>
      <c r="C21" s="113">
        <v>40000</v>
      </c>
      <c r="D21" s="114">
        <v>67520</v>
      </c>
      <c r="E21" s="34">
        <f t="shared" si="0"/>
        <v>27520</v>
      </c>
      <c r="F21" s="58">
        <f t="shared" si="3"/>
        <v>68.8</v>
      </c>
      <c r="G21" s="184" t="s">
        <v>335</v>
      </c>
      <c r="K21" s="6"/>
    </row>
    <row r="22" spans="1:12" ht="36.75" customHeight="1">
      <c r="A22" s="141"/>
      <c r="B22" s="53" t="s">
        <v>196</v>
      </c>
      <c r="C22" s="113">
        <v>2190056</v>
      </c>
      <c r="D22" s="114">
        <v>1875645</v>
      </c>
      <c r="E22" s="34">
        <f t="shared" si="0"/>
        <v>-314411</v>
      </c>
      <c r="F22" s="58">
        <f t="shared" si="3"/>
        <v>-14.356299564942631</v>
      </c>
      <c r="G22" s="184" t="s">
        <v>311</v>
      </c>
      <c r="K22" s="6"/>
    </row>
    <row r="23" spans="1:12">
      <c r="A23" s="41"/>
      <c r="B23" s="54" t="s">
        <v>270</v>
      </c>
      <c r="C23" s="113">
        <v>5976507</v>
      </c>
      <c r="D23" s="114">
        <v>5959406</v>
      </c>
      <c r="E23" s="34">
        <f t="shared" si="0"/>
        <v>-17101</v>
      </c>
      <c r="F23" s="58">
        <f t="shared" si="3"/>
        <v>-0.28613703623203318</v>
      </c>
      <c r="G23" s="184"/>
      <c r="K23" s="6"/>
    </row>
    <row r="24" spans="1:12" ht="67.5" customHeight="1">
      <c r="A24" s="50" t="s">
        <v>111</v>
      </c>
      <c r="B24" s="51"/>
      <c r="C24" s="113">
        <v>1550000</v>
      </c>
      <c r="D24" s="113">
        <v>1188000</v>
      </c>
      <c r="E24" s="34">
        <f t="shared" si="0"/>
        <v>-362000</v>
      </c>
      <c r="F24" s="58">
        <f t="shared" si="1"/>
        <v>-23.35483870967742</v>
      </c>
      <c r="G24" s="184" t="s">
        <v>340</v>
      </c>
      <c r="K24" s="6"/>
    </row>
    <row r="25" spans="1:12" ht="30" customHeight="1">
      <c r="A25" s="50" t="s">
        <v>85</v>
      </c>
      <c r="B25" s="51"/>
      <c r="C25" s="113">
        <f>SUM(C27:C32)</f>
        <v>51520573</v>
      </c>
      <c r="D25" s="113">
        <f>SUM(D27:D32)</f>
        <v>42072429</v>
      </c>
      <c r="E25" s="34">
        <f t="shared" si="0"/>
        <v>-9448144</v>
      </c>
      <c r="F25" s="58">
        <f t="shared" si="1"/>
        <v>-18.338584860071336</v>
      </c>
      <c r="G25" s="153"/>
      <c r="K25" s="6"/>
    </row>
    <row r="26" spans="1:12" ht="30" customHeight="1">
      <c r="A26" s="140"/>
      <c r="B26" s="53" t="s">
        <v>197</v>
      </c>
      <c r="C26" s="113">
        <f>SUM(C27:C31)</f>
        <v>46496442</v>
      </c>
      <c r="D26" s="113">
        <f t="shared" ref="D26" si="4">SUM(D27:D31)</f>
        <v>37381973</v>
      </c>
      <c r="E26" s="34">
        <f t="shared" si="0"/>
        <v>-9114469</v>
      </c>
      <c r="F26" s="58">
        <f t="shared" si="1"/>
        <v>-19.60250851022106</v>
      </c>
      <c r="G26" s="185"/>
      <c r="K26" s="6"/>
    </row>
    <row r="27" spans="1:12" ht="30" customHeight="1">
      <c r="A27" s="141"/>
      <c r="B27" s="52" t="s">
        <v>198</v>
      </c>
      <c r="C27" s="113">
        <v>6665564</v>
      </c>
      <c r="D27" s="113">
        <v>6254809</v>
      </c>
      <c r="E27" s="34">
        <f t="shared" si="0"/>
        <v>-410755</v>
      </c>
      <c r="F27" s="58">
        <f t="shared" si="1"/>
        <v>-6.1623442517392384</v>
      </c>
      <c r="G27" s="153"/>
      <c r="K27" s="6"/>
    </row>
    <row r="28" spans="1:12" ht="169.5" customHeight="1">
      <c r="A28" s="141"/>
      <c r="B28" s="52" t="s">
        <v>199</v>
      </c>
      <c r="C28" s="113">
        <v>38430580</v>
      </c>
      <c r="D28" s="113">
        <v>30249032</v>
      </c>
      <c r="E28" s="34">
        <f t="shared" si="0"/>
        <v>-8181548</v>
      </c>
      <c r="F28" s="58">
        <f>E28/C28*100</f>
        <v>-21.28916087136858</v>
      </c>
      <c r="G28" s="184" t="s">
        <v>336</v>
      </c>
      <c r="K28" s="6"/>
    </row>
    <row r="29" spans="1:12" ht="141" customHeight="1">
      <c r="A29" s="140"/>
      <c r="B29" s="53" t="s">
        <v>200</v>
      </c>
      <c r="C29" s="113">
        <v>606280</v>
      </c>
      <c r="D29" s="113">
        <v>152556</v>
      </c>
      <c r="E29" s="34">
        <f t="shared" si="0"/>
        <v>-453724</v>
      </c>
      <c r="F29" s="58">
        <f>E29/C29*100</f>
        <v>-74.837368872468176</v>
      </c>
      <c r="G29" s="184" t="s">
        <v>337</v>
      </c>
      <c r="K29" s="6"/>
    </row>
    <row r="30" spans="1:12" ht="35.25" customHeight="1">
      <c r="A30" s="141"/>
      <c r="B30" s="53" t="s">
        <v>201</v>
      </c>
      <c r="C30" s="33">
        <v>321291</v>
      </c>
      <c r="D30" s="33">
        <v>256473</v>
      </c>
      <c r="E30" s="34">
        <f t="shared" si="0"/>
        <v>-64818</v>
      </c>
      <c r="F30" s="115">
        <f>E30/C30*100</f>
        <v>-20.174234572396983</v>
      </c>
      <c r="G30" s="186" t="s">
        <v>312</v>
      </c>
      <c r="K30" s="6"/>
    </row>
    <row r="31" spans="1:12" ht="34.5" customHeight="1">
      <c r="A31" s="141"/>
      <c r="B31" s="54" t="s">
        <v>202</v>
      </c>
      <c r="C31" s="113">
        <v>472727</v>
      </c>
      <c r="D31" s="113">
        <v>469103</v>
      </c>
      <c r="E31" s="34">
        <f t="shared" si="0"/>
        <v>-3624</v>
      </c>
      <c r="F31" s="58">
        <f t="shared" si="1"/>
        <v>-0.7666158268937463</v>
      </c>
      <c r="G31" s="186"/>
      <c r="K31" s="6"/>
    </row>
    <row r="32" spans="1:12" ht="36" customHeight="1">
      <c r="A32" s="140"/>
      <c r="B32" s="54" t="s">
        <v>203</v>
      </c>
      <c r="C32" s="113">
        <v>5024131</v>
      </c>
      <c r="D32" s="113">
        <v>4690456</v>
      </c>
      <c r="E32" s="34">
        <f t="shared" si="0"/>
        <v>-333675</v>
      </c>
      <c r="F32" s="58">
        <f t="shared" si="1"/>
        <v>-6.6414470482557082</v>
      </c>
      <c r="G32" s="184"/>
      <c r="K32" s="6"/>
    </row>
    <row r="33" spans="1:11" ht="36" customHeight="1">
      <c r="A33" s="41"/>
      <c r="B33" s="54" t="s">
        <v>324</v>
      </c>
      <c r="C33" s="113">
        <v>0</v>
      </c>
      <c r="D33" s="113">
        <v>4045530</v>
      </c>
      <c r="E33" s="34">
        <f t="shared" si="0"/>
        <v>4045530</v>
      </c>
      <c r="F33" s="201" t="s">
        <v>344</v>
      </c>
      <c r="G33" s="184" t="s">
        <v>342</v>
      </c>
      <c r="K33" s="6"/>
    </row>
    <row r="34" spans="1:11" ht="27.95" customHeight="1">
      <c r="A34" s="50" t="s">
        <v>86</v>
      </c>
      <c r="B34" s="51"/>
      <c r="C34" s="113">
        <f>SUM(C35:C36)</f>
        <v>31052500</v>
      </c>
      <c r="D34" s="113">
        <f>SUM(D35:D36)</f>
        <v>25807395</v>
      </c>
      <c r="E34" s="34">
        <f t="shared" si="0"/>
        <v>-5245105</v>
      </c>
      <c r="F34" s="58">
        <f t="shared" si="1"/>
        <v>-16.891087674100312</v>
      </c>
      <c r="G34" s="187"/>
      <c r="K34" s="6"/>
    </row>
    <row r="35" spans="1:11" ht="27.95" customHeight="1">
      <c r="A35" s="139"/>
      <c r="B35" s="53" t="s">
        <v>205</v>
      </c>
      <c r="C35" s="113">
        <v>1810000</v>
      </c>
      <c r="D35" s="113">
        <v>0</v>
      </c>
      <c r="E35" s="34">
        <f t="shared" si="0"/>
        <v>-1810000</v>
      </c>
      <c r="F35" s="58">
        <f t="shared" ref="F35" si="5">E35/C35*100</f>
        <v>-100</v>
      </c>
      <c r="G35" s="152" t="s">
        <v>338</v>
      </c>
      <c r="K35" s="6"/>
    </row>
    <row r="36" spans="1:11" ht="37.5" customHeight="1">
      <c r="A36" s="140"/>
      <c r="B36" s="53" t="s">
        <v>272</v>
      </c>
      <c r="C36" s="113">
        <v>29242500</v>
      </c>
      <c r="D36" s="113">
        <v>25807395</v>
      </c>
      <c r="E36" s="34">
        <f t="shared" si="0"/>
        <v>-3435105</v>
      </c>
      <c r="F36" s="58">
        <f t="shared" si="1"/>
        <v>-11.746960759169017</v>
      </c>
      <c r="G36" s="188" t="s">
        <v>313</v>
      </c>
      <c r="K36" s="6"/>
    </row>
    <row r="37" spans="1:11" ht="27.95" customHeight="1" thickBot="1">
      <c r="A37" s="254" t="s">
        <v>204</v>
      </c>
      <c r="B37" s="255"/>
      <c r="C37" s="57">
        <f>SUM(C6+C12+C18+C24+C25+C33+C34)</f>
        <v>178728676</v>
      </c>
      <c r="D37" s="57">
        <f>SUM(D6+D12+D18+D24+D25+D33+D34)</f>
        <v>158816429</v>
      </c>
      <c r="E37" s="180">
        <f t="shared" si="0"/>
        <v>-19912247</v>
      </c>
      <c r="F37" s="59">
        <f>SUM(E37/C37*100)</f>
        <v>-11.141047673849494</v>
      </c>
      <c r="G37" s="154"/>
      <c r="H37" s="138"/>
      <c r="K37" s="6"/>
    </row>
    <row r="38" spans="1:11" hidden="1">
      <c r="C38" s="138">
        <f>C37-收支餘絀表!C13</f>
        <v>0</v>
      </c>
      <c r="D38" s="138">
        <f>D37-收支餘絀表!D13</f>
        <v>0</v>
      </c>
      <c r="K38" s="6"/>
    </row>
    <row r="39" spans="1:11">
      <c r="K39" s="6"/>
    </row>
    <row r="40" spans="1:11">
      <c r="K40" s="6"/>
    </row>
    <row r="41" spans="1:11">
      <c r="K41" s="6"/>
    </row>
  </sheetData>
  <sheetProtection algorithmName="SHA-512" hashValue="L3C30OtNaKtdYUxUq4MU0ZDQysntx13CL/U666qCtd0vUIB/dNp3f9ch3f2mLW9cJaaWRU0YFbQkV7pTAx9/0g==" saltValue="SiSZqrKdNVEjLaG3fddccA==" spinCount="100000" sheet="1" objects="1" scenarios="1"/>
  <mergeCells count="9">
    <mergeCell ref="A37:B37"/>
    <mergeCell ref="A1:G1"/>
    <mergeCell ref="C4:C5"/>
    <mergeCell ref="D4:D5"/>
    <mergeCell ref="E4:F4"/>
    <mergeCell ref="G4:G5"/>
    <mergeCell ref="A4:B5"/>
    <mergeCell ref="A2:G2"/>
    <mergeCell ref="A3:G3"/>
  </mergeCells>
  <phoneticPr fontId="1" type="noConversion"/>
  <printOptions horizontalCentered="1"/>
  <pageMargins left="3.937007874015748E-2" right="3.937007874015748E-2" top="0.59055118110236227" bottom="0.59055118110236227" header="0.31496062992125984" footer="0.31496062992125984"/>
  <pageSetup paperSize="9" orientation="portrait" r:id="rId1"/>
  <headerFooter>
    <oddHeader>&amp;R
&amp;"標楷體,標準"全&amp;N頁第&amp;P頁
單位：新臺幣元</oddHeader>
    <oddFooter>&amp;C～   　　～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7</vt:i4>
      </vt:variant>
      <vt:variant>
        <vt:lpstr>已命名的範圍</vt:lpstr>
      </vt:variant>
      <vt:variant>
        <vt:i4>4</vt:i4>
      </vt:variant>
    </vt:vector>
  </HeadingPairs>
  <TitlesOfParts>
    <vt:vector size="11" baseType="lpstr">
      <vt:lpstr>平衡表</vt:lpstr>
      <vt:lpstr>收支餘絀表</vt:lpstr>
      <vt:lpstr>現金流量表</vt:lpstr>
      <vt:lpstr>現金收支概況表</vt:lpstr>
      <vt:lpstr>固定資產無形資產變動表</vt:lpstr>
      <vt:lpstr>收入明細</vt:lpstr>
      <vt:lpstr>支出明細表</vt:lpstr>
      <vt:lpstr>固定資產無形資產變動表!Print_Area</vt:lpstr>
      <vt:lpstr>支出明細表!Print_Titles</vt:lpstr>
      <vt:lpstr>收入明細!Print_Titles</vt:lpstr>
      <vt:lpstr>固定資產無形資產變動表!Print_Titles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廖霙瑞</cp:lastModifiedBy>
  <cp:lastPrinted>2022-11-17T08:21:37Z</cp:lastPrinted>
  <dcterms:created xsi:type="dcterms:W3CDTF">2018-09-12T08:16:57Z</dcterms:created>
  <dcterms:modified xsi:type="dcterms:W3CDTF">2022-12-23T00:04:32Z</dcterms:modified>
</cp:coreProperties>
</file>